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D:\0. Desktop\Statistika-cikli klasor-2022\"/>
    </mc:Choice>
  </mc:AlternateContent>
  <xr:revisionPtr revIDLastSave="0" documentId="13_ncr:1_{B72273B1-9C20-4D7F-B29D-84ED4A4BCC62}" xr6:coauthVersionLast="47" xr6:coauthVersionMax="47" xr10:uidLastSave="{00000000-0000-0000-0000-000000000000}"/>
  <bookViews>
    <workbookView xWindow="-120" yWindow="-120" windowWidth="20730" windowHeight="11160" tabRatio="903" activeTab="9" xr2:uid="{00000000-000D-0000-FFFF-FFFF00000000}"/>
  </bookViews>
  <sheets>
    <sheet name="Emrat" sheetId="20" r:id="rId1"/>
    <sheet name="Ditari" sheetId="19" r:id="rId2"/>
    <sheet name="Perioda 1" sheetId="1" r:id="rId3"/>
    <sheet name="Statistika 1" sheetId="2" r:id="rId4"/>
    <sheet name="Perioda 2" sheetId="3" r:id="rId5"/>
    <sheet name="Statistika 2" sheetId="5" r:id="rId6"/>
    <sheet name="Nota Përfundimtare" sheetId="8" r:id="rId7"/>
    <sheet name="Statistika Përfundimtare" sheetId="10" r:id="rId8"/>
    <sheet name="Raporti" sheetId="11" r:id="rId9"/>
    <sheet name="Raporti administrativ" sheetId="12" r:id="rId10"/>
    <sheet name="Pasqyra I" sheetId="23" r:id="rId11"/>
    <sheet name="Pasqyra II" sheetId="26" r:id="rId12"/>
    <sheet name="Pasqyra III" sheetId="27" r:id="rId13"/>
    <sheet name="Planifikimi i orëve" sheetId="25" r:id="rId14"/>
    <sheet name="Mungesat" sheetId="28" r:id="rId15"/>
    <sheet name="Shpjegime" sheetId="14" r:id="rId16"/>
  </sheets>
  <externalReferences>
    <externalReference r:id="rId17"/>
  </externalReferences>
  <definedNames>
    <definedName name="OLE_LINK1" localSheetId="15">Shpjegime!$A$1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2" l="1"/>
  <c r="U23" i="12"/>
  <c r="T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AE124" i="19"/>
  <c r="AE121" i="19"/>
  <c r="AE118" i="19"/>
  <c r="AE115" i="19"/>
  <c r="AE112" i="19"/>
  <c r="AE109" i="19"/>
  <c r="AE106" i="19"/>
  <c r="AE103" i="19"/>
  <c r="AE100" i="19"/>
  <c r="AE97" i="19"/>
  <c r="AE94" i="19"/>
  <c r="AE91" i="19"/>
  <c r="AE88" i="19"/>
  <c r="AE85" i="19"/>
  <c r="AE82" i="19"/>
  <c r="AE79" i="19"/>
  <c r="AE76" i="19"/>
  <c r="AE73" i="19"/>
  <c r="AE70" i="19"/>
  <c r="AE67" i="19"/>
  <c r="AE64" i="19"/>
  <c r="AE61" i="19"/>
  <c r="AE58" i="19"/>
  <c r="AE55" i="19"/>
  <c r="AE52" i="19"/>
  <c r="AE49" i="19"/>
  <c r="AE46" i="19"/>
  <c r="AE43" i="19"/>
  <c r="AE40" i="19"/>
  <c r="AE37" i="19"/>
  <c r="AE34" i="19"/>
  <c r="AE31" i="19"/>
  <c r="AE28" i="19"/>
  <c r="AE25" i="19"/>
  <c r="AE22" i="19"/>
  <c r="AE19" i="19"/>
  <c r="AE16" i="19"/>
  <c r="AE13" i="19"/>
  <c r="AE10" i="19"/>
  <c r="AE7" i="19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C7" i="8" s="1"/>
  <c r="AB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C8" i="8" s="1"/>
  <c r="AB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C9" i="8" s="1"/>
  <c r="AB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C28" i="8" s="1"/>
  <c r="AB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C30" i="8" s="1"/>
  <c r="AB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C32" i="8" s="1"/>
  <c r="AB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C34" i="8" s="1"/>
  <c r="AB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C36" i="8" s="1"/>
  <c r="AB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C38" i="8" s="1"/>
  <c r="AB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C40" i="8" s="1"/>
  <c r="AB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C42" i="8" s="1"/>
  <c r="AB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C44" i="8" s="1"/>
  <c r="AB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9" i="8"/>
  <c r="AC31" i="8"/>
  <c r="AC33" i="8"/>
  <c r="AC35" i="8"/>
  <c r="AC37" i="8"/>
  <c r="AC39" i="8"/>
  <c r="AC41" i="8"/>
  <c r="AC43" i="8"/>
  <c r="AC45" i="8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F46" i="8" s="1"/>
  <c r="AB7" i="1"/>
  <c r="AD6" i="8" l="1"/>
  <c r="G46" i="8"/>
  <c r="AC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F7" i="3" l="1"/>
  <c r="F7" i="1"/>
  <c r="AA36" i="12" l="1"/>
  <c r="AC36" i="12"/>
  <c r="AC35" i="12"/>
  <c r="AA35" i="12"/>
  <c r="AC34" i="12"/>
  <c r="AA34" i="12"/>
  <c r="X4" i="8" l="1"/>
  <c r="W4" i="8"/>
  <c r="X4" i="3"/>
  <c r="W4" i="3"/>
  <c r="X4" i="1"/>
  <c r="W4" i="1"/>
  <c r="B1" i="19" l="1"/>
  <c r="D2" i="23"/>
  <c r="V2" i="12"/>
  <c r="D4" i="12"/>
  <c r="A4" i="12"/>
  <c r="B1" i="8"/>
  <c r="C1" i="8"/>
  <c r="B1" i="3"/>
  <c r="C1" i="3"/>
  <c r="C1" i="1"/>
  <c r="B1" i="1"/>
  <c r="C1" i="19"/>
  <c r="F17" i="25" l="1"/>
  <c r="A11" i="25"/>
  <c r="A8" i="25"/>
  <c r="H25" i="25"/>
  <c r="G25" i="25"/>
  <c r="E25" i="25"/>
  <c r="K25" i="25" s="1"/>
  <c r="D25" i="25"/>
  <c r="J25" i="25" s="1"/>
  <c r="K23" i="25"/>
  <c r="K21" i="25"/>
  <c r="K22" i="25"/>
  <c r="J21" i="25"/>
  <c r="J22" i="25"/>
  <c r="J23" i="25"/>
  <c r="I23" i="25"/>
  <c r="F21" i="25"/>
  <c r="F22" i="25"/>
  <c r="F23" i="25"/>
  <c r="C22" i="25"/>
  <c r="I22" i="25" s="1"/>
  <c r="C23" i="25"/>
  <c r="C21" i="25"/>
  <c r="I21" i="25" s="1"/>
  <c r="A23" i="25"/>
  <c r="A22" i="25"/>
  <c r="A21" i="25"/>
  <c r="P26" i="12" l="1"/>
  <c r="I4" i="19" l="1"/>
  <c r="X2" i="19"/>
  <c r="AE44" i="19" s="1"/>
  <c r="AB124" i="19"/>
  <c r="AA124" i="19"/>
  <c r="Z124" i="19"/>
  <c r="Z45" i="8" s="1"/>
  <c r="Y124" i="19"/>
  <c r="Y45" i="8" s="1"/>
  <c r="X124" i="19"/>
  <c r="X45" i="8" s="1"/>
  <c r="W124" i="19"/>
  <c r="W45" i="8" s="1"/>
  <c r="V124" i="19"/>
  <c r="V45" i="8" s="1"/>
  <c r="U124" i="19"/>
  <c r="U45" i="8" s="1"/>
  <c r="T124" i="19"/>
  <c r="T45" i="8" s="1"/>
  <c r="S124" i="19"/>
  <c r="S45" i="8" s="1"/>
  <c r="R124" i="19"/>
  <c r="R45" i="8" s="1"/>
  <c r="Q124" i="19"/>
  <c r="Q45" i="8" s="1"/>
  <c r="P124" i="19"/>
  <c r="P45" i="8" s="1"/>
  <c r="O124" i="19"/>
  <c r="O45" i="8" s="1"/>
  <c r="N124" i="19"/>
  <c r="N45" i="8" s="1"/>
  <c r="M124" i="19"/>
  <c r="M45" i="8" s="1"/>
  <c r="L124" i="19"/>
  <c r="L45" i="8" s="1"/>
  <c r="K124" i="19"/>
  <c r="K45" i="8" s="1"/>
  <c r="J124" i="19"/>
  <c r="J45" i="8" s="1"/>
  <c r="I124" i="19"/>
  <c r="I45" i="8" s="1"/>
  <c r="H124" i="19"/>
  <c r="H45" i="8" s="1"/>
  <c r="G124" i="19"/>
  <c r="G45" i="8" s="1"/>
  <c r="F124" i="19"/>
  <c r="AD123" i="19"/>
  <c r="AD122" i="19"/>
  <c r="AB121" i="19"/>
  <c r="AA121" i="19"/>
  <c r="Z121" i="19"/>
  <c r="Z44" i="8" s="1"/>
  <c r="Y121" i="19"/>
  <c r="Y44" i="8" s="1"/>
  <c r="X121" i="19"/>
  <c r="X44" i="8" s="1"/>
  <c r="W121" i="19"/>
  <c r="W44" i="8" s="1"/>
  <c r="V121" i="19"/>
  <c r="V44" i="8" s="1"/>
  <c r="U121" i="19"/>
  <c r="U44" i="8" s="1"/>
  <c r="T121" i="19"/>
  <c r="T44" i="8" s="1"/>
  <c r="S121" i="19"/>
  <c r="S44" i="8" s="1"/>
  <c r="R121" i="19"/>
  <c r="R44" i="8" s="1"/>
  <c r="Q121" i="19"/>
  <c r="Q44" i="8" s="1"/>
  <c r="P121" i="19"/>
  <c r="P44" i="8" s="1"/>
  <c r="O121" i="19"/>
  <c r="O44" i="8" s="1"/>
  <c r="N121" i="19"/>
  <c r="N44" i="8" s="1"/>
  <c r="M121" i="19"/>
  <c r="M44" i="8" s="1"/>
  <c r="L121" i="19"/>
  <c r="L44" i="8" s="1"/>
  <c r="K121" i="19"/>
  <c r="K44" i="8" s="1"/>
  <c r="J121" i="19"/>
  <c r="J44" i="8" s="1"/>
  <c r="I121" i="19"/>
  <c r="I44" i="8" s="1"/>
  <c r="H121" i="19"/>
  <c r="H44" i="8" s="1"/>
  <c r="G121" i="19"/>
  <c r="G44" i="8" s="1"/>
  <c r="F121" i="19"/>
  <c r="AD120" i="19"/>
  <c r="AD119" i="19"/>
  <c r="AB118" i="19"/>
  <c r="AA118" i="19"/>
  <c r="Z118" i="19"/>
  <c r="Z43" i="8" s="1"/>
  <c r="Y118" i="19"/>
  <c r="Y43" i="8" s="1"/>
  <c r="X118" i="19"/>
  <c r="X43" i="8" s="1"/>
  <c r="W118" i="19"/>
  <c r="W43" i="8" s="1"/>
  <c r="V118" i="19"/>
  <c r="V43" i="8" s="1"/>
  <c r="U118" i="19"/>
  <c r="U43" i="8" s="1"/>
  <c r="T118" i="19"/>
  <c r="T43" i="8" s="1"/>
  <c r="S118" i="19"/>
  <c r="S43" i="8" s="1"/>
  <c r="R118" i="19"/>
  <c r="R43" i="8" s="1"/>
  <c r="Q118" i="19"/>
  <c r="Q43" i="8" s="1"/>
  <c r="P118" i="19"/>
  <c r="P43" i="8" s="1"/>
  <c r="O118" i="19"/>
  <c r="O43" i="8" s="1"/>
  <c r="N118" i="19"/>
  <c r="N43" i="8" s="1"/>
  <c r="M118" i="19"/>
  <c r="M43" i="8" s="1"/>
  <c r="L118" i="19"/>
  <c r="L43" i="8" s="1"/>
  <c r="K118" i="19"/>
  <c r="K43" i="8" s="1"/>
  <c r="J118" i="19"/>
  <c r="J43" i="8" s="1"/>
  <c r="I118" i="19"/>
  <c r="I43" i="8" s="1"/>
  <c r="H118" i="19"/>
  <c r="H43" i="8" s="1"/>
  <c r="G118" i="19"/>
  <c r="G43" i="8" s="1"/>
  <c r="F118" i="19"/>
  <c r="AD117" i="19"/>
  <c r="AD116" i="19"/>
  <c r="AB115" i="19"/>
  <c r="AA115" i="19"/>
  <c r="Z115" i="19"/>
  <c r="Z42" i="8" s="1"/>
  <c r="Y115" i="19"/>
  <c r="Y42" i="8" s="1"/>
  <c r="X115" i="19"/>
  <c r="X42" i="8" s="1"/>
  <c r="W115" i="19"/>
  <c r="W42" i="8" s="1"/>
  <c r="V115" i="19"/>
  <c r="V42" i="8" s="1"/>
  <c r="U115" i="19"/>
  <c r="U42" i="8" s="1"/>
  <c r="T115" i="19"/>
  <c r="T42" i="8" s="1"/>
  <c r="S115" i="19"/>
  <c r="S42" i="8" s="1"/>
  <c r="R115" i="19"/>
  <c r="R42" i="8" s="1"/>
  <c r="Q115" i="19"/>
  <c r="Q42" i="8" s="1"/>
  <c r="P115" i="19"/>
  <c r="P42" i="8" s="1"/>
  <c r="O115" i="19"/>
  <c r="O42" i="8" s="1"/>
  <c r="N115" i="19"/>
  <c r="N42" i="8" s="1"/>
  <c r="M115" i="19"/>
  <c r="M42" i="8" s="1"/>
  <c r="L115" i="19"/>
  <c r="L42" i="8" s="1"/>
  <c r="K115" i="19"/>
  <c r="K42" i="8" s="1"/>
  <c r="J115" i="19"/>
  <c r="J42" i="8" s="1"/>
  <c r="I115" i="19"/>
  <c r="I42" i="8" s="1"/>
  <c r="H115" i="19"/>
  <c r="H42" i="8" s="1"/>
  <c r="G115" i="19"/>
  <c r="G42" i="8" s="1"/>
  <c r="F115" i="19"/>
  <c r="AD114" i="19"/>
  <c r="AD113" i="19"/>
  <c r="AB112" i="19"/>
  <c r="AA112" i="19"/>
  <c r="Z112" i="19"/>
  <c r="Z41" i="8" s="1"/>
  <c r="Y112" i="19"/>
  <c r="Y41" i="8" s="1"/>
  <c r="X112" i="19"/>
  <c r="X41" i="8" s="1"/>
  <c r="W112" i="19"/>
  <c r="W41" i="8" s="1"/>
  <c r="V112" i="19"/>
  <c r="V41" i="8" s="1"/>
  <c r="U112" i="19"/>
  <c r="U41" i="8" s="1"/>
  <c r="T112" i="19"/>
  <c r="T41" i="8" s="1"/>
  <c r="S112" i="19"/>
  <c r="S41" i="8" s="1"/>
  <c r="R112" i="19"/>
  <c r="R41" i="8" s="1"/>
  <c r="Q112" i="19"/>
  <c r="Q41" i="8" s="1"/>
  <c r="P112" i="19"/>
  <c r="P41" i="8" s="1"/>
  <c r="O112" i="19"/>
  <c r="O41" i="8" s="1"/>
  <c r="N112" i="19"/>
  <c r="N41" i="8" s="1"/>
  <c r="M112" i="19"/>
  <c r="M41" i="8" s="1"/>
  <c r="L112" i="19"/>
  <c r="L41" i="8" s="1"/>
  <c r="K112" i="19"/>
  <c r="K41" i="8" s="1"/>
  <c r="J112" i="19"/>
  <c r="J41" i="8" s="1"/>
  <c r="I112" i="19"/>
  <c r="I41" i="8" s="1"/>
  <c r="H112" i="19"/>
  <c r="H41" i="8" s="1"/>
  <c r="G112" i="19"/>
  <c r="G41" i="8" s="1"/>
  <c r="F112" i="19"/>
  <c r="AD111" i="19"/>
  <c r="AD110" i="19"/>
  <c r="AB109" i="19"/>
  <c r="AA109" i="19"/>
  <c r="Z109" i="19"/>
  <c r="Z40" i="8" s="1"/>
  <c r="Y109" i="19"/>
  <c r="Y40" i="8" s="1"/>
  <c r="X109" i="19"/>
  <c r="X40" i="8" s="1"/>
  <c r="W109" i="19"/>
  <c r="W40" i="8" s="1"/>
  <c r="V109" i="19"/>
  <c r="V40" i="8" s="1"/>
  <c r="U109" i="19"/>
  <c r="U40" i="8" s="1"/>
  <c r="T109" i="19"/>
  <c r="T40" i="8" s="1"/>
  <c r="S109" i="19"/>
  <c r="S40" i="8" s="1"/>
  <c r="R109" i="19"/>
  <c r="R40" i="8" s="1"/>
  <c r="Q109" i="19"/>
  <c r="Q40" i="8" s="1"/>
  <c r="P109" i="19"/>
  <c r="P40" i="8" s="1"/>
  <c r="O109" i="19"/>
  <c r="O40" i="8" s="1"/>
  <c r="N109" i="19"/>
  <c r="N40" i="8" s="1"/>
  <c r="M109" i="19"/>
  <c r="M40" i="8" s="1"/>
  <c r="L109" i="19"/>
  <c r="L40" i="8" s="1"/>
  <c r="K109" i="19"/>
  <c r="K40" i="8" s="1"/>
  <c r="J109" i="19"/>
  <c r="J40" i="8" s="1"/>
  <c r="I109" i="19"/>
  <c r="I40" i="8" s="1"/>
  <c r="H109" i="19"/>
  <c r="H40" i="8" s="1"/>
  <c r="G109" i="19"/>
  <c r="G40" i="8" s="1"/>
  <c r="F109" i="19"/>
  <c r="AD108" i="19"/>
  <c r="AD107" i="19"/>
  <c r="AB106" i="19"/>
  <c r="AA106" i="19"/>
  <c r="Z106" i="19"/>
  <c r="Z39" i="8" s="1"/>
  <c r="Y106" i="19"/>
  <c r="Y39" i="8" s="1"/>
  <c r="X106" i="19"/>
  <c r="X39" i="8" s="1"/>
  <c r="W106" i="19"/>
  <c r="W39" i="8" s="1"/>
  <c r="V106" i="19"/>
  <c r="V39" i="8" s="1"/>
  <c r="U106" i="19"/>
  <c r="U39" i="8" s="1"/>
  <c r="T106" i="19"/>
  <c r="T39" i="8" s="1"/>
  <c r="S106" i="19"/>
  <c r="S39" i="8" s="1"/>
  <c r="R106" i="19"/>
  <c r="R39" i="8" s="1"/>
  <c r="Q106" i="19"/>
  <c r="Q39" i="8" s="1"/>
  <c r="P106" i="19"/>
  <c r="P39" i="8" s="1"/>
  <c r="O106" i="19"/>
  <c r="O39" i="8" s="1"/>
  <c r="N106" i="19"/>
  <c r="N39" i="8" s="1"/>
  <c r="M106" i="19"/>
  <c r="M39" i="8" s="1"/>
  <c r="L106" i="19"/>
  <c r="L39" i="8" s="1"/>
  <c r="K106" i="19"/>
  <c r="K39" i="8" s="1"/>
  <c r="J106" i="19"/>
  <c r="J39" i="8" s="1"/>
  <c r="I106" i="19"/>
  <c r="I39" i="8" s="1"/>
  <c r="H106" i="19"/>
  <c r="H39" i="8" s="1"/>
  <c r="G106" i="19"/>
  <c r="G39" i="8" s="1"/>
  <c r="F106" i="19"/>
  <c r="AD105" i="19"/>
  <c r="AD104" i="19"/>
  <c r="AB103" i="19"/>
  <c r="AA103" i="19"/>
  <c r="Z103" i="19"/>
  <c r="Z38" i="8" s="1"/>
  <c r="Y103" i="19"/>
  <c r="Y38" i="8" s="1"/>
  <c r="X103" i="19"/>
  <c r="X38" i="8" s="1"/>
  <c r="W103" i="19"/>
  <c r="W38" i="8" s="1"/>
  <c r="V103" i="19"/>
  <c r="V38" i="8" s="1"/>
  <c r="U103" i="19"/>
  <c r="U38" i="8" s="1"/>
  <c r="T103" i="19"/>
  <c r="T38" i="8" s="1"/>
  <c r="S103" i="19"/>
  <c r="S38" i="8" s="1"/>
  <c r="R103" i="19"/>
  <c r="R38" i="8" s="1"/>
  <c r="Q103" i="19"/>
  <c r="Q38" i="8" s="1"/>
  <c r="P103" i="19"/>
  <c r="P38" i="8" s="1"/>
  <c r="O103" i="19"/>
  <c r="O38" i="8" s="1"/>
  <c r="N103" i="19"/>
  <c r="N38" i="8" s="1"/>
  <c r="M103" i="19"/>
  <c r="M38" i="8" s="1"/>
  <c r="L103" i="19"/>
  <c r="L38" i="8" s="1"/>
  <c r="K103" i="19"/>
  <c r="K38" i="8" s="1"/>
  <c r="J103" i="19"/>
  <c r="J38" i="8" s="1"/>
  <c r="I103" i="19"/>
  <c r="I38" i="8" s="1"/>
  <c r="H103" i="19"/>
  <c r="H38" i="8" s="1"/>
  <c r="G103" i="19"/>
  <c r="G38" i="8" s="1"/>
  <c r="F103" i="19"/>
  <c r="AD102" i="19"/>
  <c r="AD101" i="19"/>
  <c r="AB100" i="19"/>
  <c r="AA100" i="19"/>
  <c r="Z100" i="19"/>
  <c r="Z37" i="8" s="1"/>
  <c r="Y100" i="19"/>
  <c r="Y37" i="8" s="1"/>
  <c r="X100" i="19"/>
  <c r="X37" i="8" s="1"/>
  <c r="W100" i="19"/>
  <c r="W37" i="8" s="1"/>
  <c r="V100" i="19"/>
  <c r="V37" i="8" s="1"/>
  <c r="U100" i="19"/>
  <c r="U37" i="8" s="1"/>
  <c r="T100" i="19"/>
  <c r="T37" i="8" s="1"/>
  <c r="S100" i="19"/>
  <c r="S37" i="8" s="1"/>
  <c r="R100" i="19"/>
  <c r="R37" i="8" s="1"/>
  <c r="Q100" i="19"/>
  <c r="Q37" i="8" s="1"/>
  <c r="P100" i="19"/>
  <c r="P37" i="8" s="1"/>
  <c r="O100" i="19"/>
  <c r="O37" i="8" s="1"/>
  <c r="N100" i="19"/>
  <c r="N37" i="8" s="1"/>
  <c r="M100" i="19"/>
  <c r="M37" i="8" s="1"/>
  <c r="L100" i="19"/>
  <c r="L37" i="8" s="1"/>
  <c r="K100" i="19"/>
  <c r="K37" i="8" s="1"/>
  <c r="J100" i="19"/>
  <c r="J37" i="8" s="1"/>
  <c r="I100" i="19"/>
  <c r="I37" i="8" s="1"/>
  <c r="H100" i="19"/>
  <c r="H37" i="8" s="1"/>
  <c r="G100" i="19"/>
  <c r="G37" i="8" s="1"/>
  <c r="F100" i="19"/>
  <c r="AD99" i="19"/>
  <c r="AD98" i="19"/>
  <c r="AB97" i="19"/>
  <c r="AA97" i="19"/>
  <c r="Z97" i="19"/>
  <c r="Z36" i="8" s="1"/>
  <c r="Y97" i="19"/>
  <c r="Y36" i="8" s="1"/>
  <c r="X97" i="19"/>
  <c r="X36" i="8" s="1"/>
  <c r="W97" i="19"/>
  <c r="W36" i="8" s="1"/>
  <c r="V97" i="19"/>
  <c r="V36" i="8" s="1"/>
  <c r="U97" i="19"/>
  <c r="U36" i="8" s="1"/>
  <c r="T97" i="19"/>
  <c r="T36" i="8" s="1"/>
  <c r="S97" i="19"/>
  <c r="S36" i="8" s="1"/>
  <c r="R97" i="19"/>
  <c r="R36" i="8" s="1"/>
  <c r="Q97" i="19"/>
  <c r="Q36" i="8" s="1"/>
  <c r="P97" i="19"/>
  <c r="P36" i="8" s="1"/>
  <c r="O97" i="19"/>
  <c r="O36" i="8" s="1"/>
  <c r="N97" i="19"/>
  <c r="N36" i="8" s="1"/>
  <c r="M97" i="19"/>
  <c r="M36" i="8" s="1"/>
  <c r="L97" i="19"/>
  <c r="L36" i="8" s="1"/>
  <c r="K97" i="19"/>
  <c r="K36" i="8" s="1"/>
  <c r="J97" i="19"/>
  <c r="J36" i="8" s="1"/>
  <c r="I97" i="19"/>
  <c r="I36" i="8" s="1"/>
  <c r="H97" i="19"/>
  <c r="H36" i="8" s="1"/>
  <c r="G97" i="19"/>
  <c r="G36" i="8" s="1"/>
  <c r="F97" i="19"/>
  <c r="AD96" i="19"/>
  <c r="AD95" i="19"/>
  <c r="AB94" i="19"/>
  <c r="AA94" i="19"/>
  <c r="Z94" i="19"/>
  <c r="Z35" i="8" s="1"/>
  <c r="Y94" i="19"/>
  <c r="Y35" i="8" s="1"/>
  <c r="X94" i="19"/>
  <c r="X35" i="8" s="1"/>
  <c r="W94" i="19"/>
  <c r="W35" i="8" s="1"/>
  <c r="V94" i="19"/>
  <c r="V35" i="8" s="1"/>
  <c r="U94" i="19"/>
  <c r="U35" i="8" s="1"/>
  <c r="T94" i="19"/>
  <c r="T35" i="8" s="1"/>
  <c r="S94" i="19"/>
  <c r="S35" i="8" s="1"/>
  <c r="R94" i="19"/>
  <c r="R35" i="8" s="1"/>
  <c r="Q94" i="19"/>
  <c r="Q35" i="8" s="1"/>
  <c r="P94" i="19"/>
  <c r="P35" i="8" s="1"/>
  <c r="O94" i="19"/>
  <c r="O35" i="8" s="1"/>
  <c r="N94" i="19"/>
  <c r="N35" i="8" s="1"/>
  <c r="M94" i="19"/>
  <c r="M35" i="8" s="1"/>
  <c r="L94" i="19"/>
  <c r="L35" i="8" s="1"/>
  <c r="K94" i="19"/>
  <c r="K35" i="8" s="1"/>
  <c r="J94" i="19"/>
  <c r="J35" i="8" s="1"/>
  <c r="I94" i="19"/>
  <c r="I35" i="8" s="1"/>
  <c r="H94" i="19"/>
  <c r="H35" i="8" s="1"/>
  <c r="G94" i="19"/>
  <c r="G35" i="8" s="1"/>
  <c r="F94" i="19"/>
  <c r="AD93" i="19"/>
  <c r="AD92" i="19"/>
  <c r="AB91" i="19"/>
  <c r="AA91" i="19"/>
  <c r="Z91" i="19"/>
  <c r="Z34" i="8" s="1"/>
  <c r="Y91" i="19"/>
  <c r="Y34" i="8" s="1"/>
  <c r="X91" i="19"/>
  <c r="X34" i="8" s="1"/>
  <c r="W91" i="19"/>
  <c r="W34" i="8" s="1"/>
  <c r="V91" i="19"/>
  <c r="V34" i="8" s="1"/>
  <c r="U91" i="19"/>
  <c r="U34" i="8" s="1"/>
  <c r="T91" i="19"/>
  <c r="T34" i="8" s="1"/>
  <c r="S91" i="19"/>
  <c r="S34" i="8" s="1"/>
  <c r="R91" i="19"/>
  <c r="R34" i="8" s="1"/>
  <c r="Q91" i="19"/>
  <c r="Q34" i="8" s="1"/>
  <c r="P91" i="19"/>
  <c r="P34" i="8" s="1"/>
  <c r="O91" i="19"/>
  <c r="O34" i="8" s="1"/>
  <c r="N91" i="19"/>
  <c r="N34" i="8" s="1"/>
  <c r="M91" i="19"/>
  <c r="M34" i="8" s="1"/>
  <c r="L91" i="19"/>
  <c r="L34" i="8" s="1"/>
  <c r="K91" i="19"/>
  <c r="K34" i="8" s="1"/>
  <c r="J91" i="19"/>
  <c r="J34" i="8" s="1"/>
  <c r="I91" i="19"/>
  <c r="I34" i="8" s="1"/>
  <c r="H91" i="19"/>
  <c r="H34" i="8" s="1"/>
  <c r="G91" i="19"/>
  <c r="G34" i="8" s="1"/>
  <c r="F91" i="19"/>
  <c r="AD90" i="19"/>
  <c r="AD89" i="19"/>
  <c r="AB88" i="19"/>
  <c r="AA88" i="19"/>
  <c r="Z88" i="19"/>
  <c r="Z33" i="8" s="1"/>
  <c r="Y88" i="19"/>
  <c r="Y33" i="8" s="1"/>
  <c r="X88" i="19"/>
  <c r="X33" i="8" s="1"/>
  <c r="W88" i="19"/>
  <c r="W33" i="8" s="1"/>
  <c r="V88" i="19"/>
  <c r="V33" i="8" s="1"/>
  <c r="U88" i="19"/>
  <c r="U33" i="8" s="1"/>
  <c r="T88" i="19"/>
  <c r="T33" i="8" s="1"/>
  <c r="S88" i="19"/>
  <c r="S33" i="8" s="1"/>
  <c r="R88" i="19"/>
  <c r="R33" i="8" s="1"/>
  <c r="Q88" i="19"/>
  <c r="Q33" i="8" s="1"/>
  <c r="P88" i="19"/>
  <c r="P33" i="8" s="1"/>
  <c r="O88" i="19"/>
  <c r="O33" i="8" s="1"/>
  <c r="N88" i="19"/>
  <c r="N33" i="8" s="1"/>
  <c r="M88" i="19"/>
  <c r="M33" i="8" s="1"/>
  <c r="L88" i="19"/>
  <c r="L33" i="8" s="1"/>
  <c r="K88" i="19"/>
  <c r="K33" i="8" s="1"/>
  <c r="J88" i="19"/>
  <c r="J33" i="8" s="1"/>
  <c r="I88" i="19"/>
  <c r="I33" i="8" s="1"/>
  <c r="H88" i="19"/>
  <c r="H33" i="8" s="1"/>
  <c r="G88" i="19"/>
  <c r="G33" i="8" s="1"/>
  <c r="F88" i="19"/>
  <c r="AD87" i="19"/>
  <c r="AD86" i="19"/>
  <c r="AB85" i="19"/>
  <c r="AA85" i="19"/>
  <c r="Z85" i="19"/>
  <c r="Z32" i="8" s="1"/>
  <c r="Y85" i="19"/>
  <c r="Y32" i="8" s="1"/>
  <c r="X85" i="19"/>
  <c r="X32" i="8" s="1"/>
  <c r="W85" i="19"/>
  <c r="W32" i="8" s="1"/>
  <c r="V85" i="19"/>
  <c r="V32" i="8" s="1"/>
  <c r="U85" i="19"/>
  <c r="U32" i="8" s="1"/>
  <c r="T85" i="19"/>
  <c r="T32" i="8" s="1"/>
  <c r="S85" i="19"/>
  <c r="S32" i="8" s="1"/>
  <c r="R85" i="19"/>
  <c r="R32" i="8" s="1"/>
  <c r="Q85" i="19"/>
  <c r="Q32" i="8" s="1"/>
  <c r="P85" i="19"/>
  <c r="P32" i="8" s="1"/>
  <c r="O85" i="19"/>
  <c r="O32" i="8" s="1"/>
  <c r="N85" i="19"/>
  <c r="N32" i="8" s="1"/>
  <c r="M85" i="19"/>
  <c r="M32" i="8" s="1"/>
  <c r="L85" i="19"/>
  <c r="L32" i="8" s="1"/>
  <c r="K85" i="19"/>
  <c r="K32" i="8" s="1"/>
  <c r="J85" i="19"/>
  <c r="J32" i="8" s="1"/>
  <c r="I85" i="19"/>
  <c r="I32" i="8" s="1"/>
  <c r="H85" i="19"/>
  <c r="H32" i="8" s="1"/>
  <c r="G85" i="19"/>
  <c r="G32" i="8" s="1"/>
  <c r="F85" i="19"/>
  <c r="AD84" i="19"/>
  <c r="AD83" i="19"/>
  <c r="AB82" i="19"/>
  <c r="AA82" i="19"/>
  <c r="Z82" i="19"/>
  <c r="Z31" i="8" s="1"/>
  <c r="Y82" i="19"/>
  <c r="Y31" i="8" s="1"/>
  <c r="X82" i="19"/>
  <c r="X31" i="8" s="1"/>
  <c r="W82" i="19"/>
  <c r="W31" i="8" s="1"/>
  <c r="V82" i="19"/>
  <c r="V31" i="8" s="1"/>
  <c r="U82" i="19"/>
  <c r="U31" i="8" s="1"/>
  <c r="T82" i="19"/>
  <c r="T31" i="8" s="1"/>
  <c r="S82" i="19"/>
  <c r="S31" i="8" s="1"/>
  <c r="R82" i="19"/>
  <c r="R31" i="8" s="1"/>
  <c r="Q82" i="19"/>
  <c r="Q31" i="8" s="1"/>
  <c r="P82" i="19"/>
  <c r="P31" i="8" s="1"/>
  <c r="O82" i="19"/>
  <c r="O31" i="8" s="1"/>
  <c r="N82" i="19"/>
  <c r="N31" i="8" s="1"/>
  <c r="M82" i="19"/>
  <c r="M31" i="8" s="1"/>
  <c r="L82" i="19"/>
  <c r="L31" i="8" s="1"/>
  <c r="K82" i="19"/>
  <c r="K31" i="8" s="1"/>
  <c r="J82" i="19"/>
  <c r="J31" i="8" s="1"/>
  <c r="I82" i="19"/>
  <c r="I31" i="8" s="1"/>
  <c r="H82" i="19"/>
  <c r="H31" i="8" s="1"/>
  <c r="G82" i="19"/>
  <c r="G31" i="8" s="1"/>
  <c r="F82" i="19"/>
  <c r="AD81" i="19"/>
  <c r="AD80" i="19"/>
  <c r="AB79" i="19"/>
  <c r="AA79" i="19"/>
  <c r="Z79" i="19"/>
  <c r="Z30" i="8" s="1"/>
  <c r="Y79" i="19"/>
  <c r="Y30" i="8" s="1"/>
  <c r="X79" i="19"/>
  <c r="X30" i="8" s="1"/>
  <c r="W79" i="19"/>
  <c r="W30" i="8" s="1"/>
  <c r="V79" i="19"/>
  <c r="V30" i="8" s="1"/>
  <c r="U79" i="19"/>
  <c r="U30" i="8" s="1"/>
  <c r="T79" i="19"/>
  <c r="T30" i="8" s="1"/>
  <c r="S79" i="19"/>
  <c r="S30" i="8" s="1"/>
  <c r="R79" i="19"/>
  <c r="R30" i="8" s="1"/>
  <c r="Q79" i="19"/>
  <c r="Q30" i="8" s="1"/>
  <c r="P79" i="19"/>
  <c r="P30" i="8" s="1"/>
  <c r="O79" i="19"/>
  <c r="O30" i="8" s="1"/>
  <c r="N79" i="19"/>
  <c r="N30" i="8" s="1"/>
  <c r="M79" i="19"/>
  <c r="M30" i="8" s="1"/>
  <c r="L79" i="19"/>
  <c r="L30" i="8" s="1"/>
  <c r="K79" i="19"/>
  <c r="K30" i="8" s="1"/>
  <c r="J79" i="19"/>
  <c r="J30" i="8" s="1"/>
  <c r="I79" i="19"/>
  <c r="I30" i="8" s="1"/>
  <c r="H79" i="19"/>
  <c r="H30" i="8" s="1"/>
  <c r="G79" i="19"/>
  <c r="G30" i="8" s="1"/>
  <c r="F79" i="19"/>
  <c r="AD78" i="19"/>
  <c r="AD77" i="19"/>
  <c r="AB76" i="19"/>
  <c r="AA76" i="19"/>
  <c r="Z76" i="19"/>
  <c r="Z29" i="8" s="1"/>
  <c r="Y76" i="19"/>
  <c r="Y29" i="8" s="1"/>
  <c r="X76" i="19"/>
  <c r="X29" i="8" s="1"/>
  <c r="W76" i="19"/>
  <c r="W29" i="8" s="1"/>
  <c r="V76" i="19"/>
  <c r="V29" i="8" s="1"/>
  <c r="U76" i="19"/>
  <c r="U29" i="8" s="1"/>
  <c r="T76" i="19"/>
  <c r="T29" i="8" s="1"/>
  <c r="S76" i="19"/>
  <c r="S29" i="8" s="1"/>
  <c r="R76" i="19"/>
  <c r="R29" i="8" s="1"/>
  <c r="Q76" i="19"/>
  <c r="Q29" i="8" s="1"/>
  <c r="P76" i="19"/>
  <c r="P29" i="8" s="1"/>
  <c r="O76" i="19"/>
  <c r="O29" i="8" s="1"/>
  <c r="N76" i="19"/>
  <c r="N29" i="8" s="1"/>
  <c r="M76" i="19"/>
  <c r="M29" i="8" s="1"/>
  <c r="L76" i="19"/>
  <c r="L29" i="8" s="1"/>
  <c r="K76" i="19"/>
  <c r="K29" i="8" s="1"/>
  <c r="J76" i="19"/>
  <c r="J29" i="8" s="1"/>
  <c r="I76" i="19"/>
  <c r="I29" i="8" s="1"/>
  <c r="H76" i="19"/>
  <c r="H29" i="8" s="1"/>
  <c r="G76" i="19"/>
  <c r="G29" i="8" s="1"/>
  <c r="F76" i="19"/>
  <c r="AD75" i="19"/>
  <c r="AD74" i="19"/>
  <c r="AB73" i="19"/>
  <c r="AA73" i="19"/>
  <c r="Z73" i="19"/>
  <c r="Z28" i="8" s="1"/>
  <c r="Y73" i="19"/>
  <c r="Y28" i="8" s="1"/>
  <c r="X73" i="19"/>
  <c r="X28" i="8" s="1"/>
  <c r="W73" i="19"/>
  <c r="W28" i="8" s="1"/>
  <c r="V73" i="19"/>
  <c r="V28" i="8" s="1"/>
  <c r="U73" i="19"/>
  <c r="U28" i="8" s="1"/>
  <c r="T73" i="19"/>
  <c r="T28" i="8" s="1"/>
  <c r="S73" i="19"/>
  <c r="S28" i="8" s="1"/>
  <c r="R73" i="19"/>
  <c r="R28" i="8" s="1"/>
  <c r="Q73" i="19"/>
  <c r="Q28" i="8" s="1"/>
  <c r="P73" i="19"/>
  <c r="P28" i="8" s="1"/>
  <c r="O73" i="19"/>
  <c r="O28" i="8" s="1"/>
  <c r="N73" i="19"/>
  <c r="N28" i="8" s="1"/>
  <c r="M73" i="19"/>
  <c r="M28" i="8" s="1"/>
  <c r="L73" i="19"/>
  <c r="L28" i="8" s="1"/>
  <c r="K73" i="19"/>
  <c r="K28" i="8" s="1"/>
  <c r="J73" i="19"/>
  <c r="J28" i="8" s="1"/>
  <c r="I73" i="19"/>
  <c r="I28" i="8" s="1"/>
  <c r="H73" i="19"/>
  <c r="H28" i="8" s="1"/>
  <c r="G73" i="19"/>
  <c r="G28" i="8" s="1"/>
  <c r="F73" i="19"/>
  <c r="AD72" i="19"/>
  <c r="AD71" i="19"/>
  <c r="AB70" i="19"/>
  <c r="AA70" i="19"/>
  <c r="Z70" i="19"/>
  <c r="Z27" i="8" s="1"/>
  <c r="Y70" i="19"/>
  <c r="Y27" i="8" s="1"/>
  <c r="X70" i="19"/>
  <c r="X27" i="8" s="1"/>
  <c r="W70" i="19"/>
  <c r="W27" i="8" s="1"/>
  <c r="V70" i="19"/>
  <c r="V27" i="8" s="1"/>
  <c r="U70" i="19"/>
  <c r="U27" i="8" s="1"/>
  <c r="T70" i="19"/>
  <c r="T27" i="8" s="1"/>
  <c r="S70" i="19"/>
  <c r="S27" i="8" s="1"/>
  <c r="R70" i="19"/>
  <c r="R27" i="8" s="1"/>
  <c r="Q70" i="19"/>
  <c r="Q27" i="8" s="1"/>
  <c r="P70" i="19"/>
  <c r="P27" i="8" s="1"/>
  <c r="O70" i="19"/>
  <c r="O27" i="8" s="1"/>
  <c r="N70" i="19"/>
  <c r="N27" i="8" s="1"/>
  <c r="M70" i="19"/>
  <c r="M27" i="8" s="1"/>
  <c r="L70" i="19"/>
  <c r="L27" i="8" s="1"/>
  <c r="K70" i="19"/>
  <c r="K27" i="8" s="1"/>
  <c r="J70" i="19"/>
  <c r="J27" i="8" s="1"/>
  <c r="I70" i="19"/>
  <c r="I27" i="8" s="1"/>
  <c r="H70" i="19"/>
  <c r="H27" i="8" s="1"/>
  <c r="G70" i="19"/>
  <c r="G27" i="8" s="1"/>
  <c r="F70" i="19"/>
  <c r="AD69" i="19"/>
  <c r="AD68" i="19"/>
  <c r="AB67" i="19"/>
  <c r="AA67" i="19"/>
  <c r="Z67" i="19"/>
  <c r="Z26" i="8" s="1"/>
  <c r="Y67" i="19"/>
  <c r="Y26" i="8" s="1"/>
  <c r="X67" i="19"/>
  <c r="X26" i="8" s="1"/>
  <c r="W67" i="19"/>
  <c r="W26" i="8" s="1"/>
  <c r="V67" i="19"/>
  <c r="V26" i="8" s="1"/>
  <c r="U67" i="19"/>
  <c r="U26" i="8" s="1"/>
  <c r="T67" i="19"/>
  <c r="T26" i="8" s="1"/>
  <c r="S67" i="19"/>
  <c r="S26" i="8" s="1"/>
  <c r="R67" i="19"/>
  <c r="R26" i="8" s="1"/>
  <c r="Q67" i="19"/>
  <c r="Q26" i="8" s="1"/>
  <c r="P67" i="19"/>
  <c r="P26" i="8" s="1"/>
  <c r="O67" i="19"/>
  <c r="O26" i="8" s="1"/>
  <c r="N67" i="19"/>
  <c r="N26" i="8" s="1"/>
  <c r="M67" i="19"/>
  <c r="M26" i="8" s="1"/>
  <c r="L67" i="19"/>
  <c r="L26" i="8" s="1"/>
  <c r="K67" i="19"/>
  <c r="K26" i="8" s="1"/>
  <c r="J67" i="19"/>
  <c r="J26" i="8" s="1"/>
  <c r="I67" i="19"/>
  <c r="I26" i="8" s="1"/>
  <c r="H67" i="19"/>
  <c r="H26" i="8" s="1"/>
  <c r="G67" i="19"/>
  <c r="G26" i="8" s="1"/>
  <c r="F67" i="19"/>
  <c r="AD66" i="19"/>
  <c r="AD65" i="19"/>
  <c r="AB64" i="19"/>
  <c r="AA64" i="19"/>
  <c r="Z64" i="19"/>
  <c r="Z25" i="8" s="1"/>
  <c r="Y64" i="19"/>
  <c r="Y25" i="8" s="1"/>
  <c r="X64" i="19"/>
  <c r="X25" i="8" s="1"/>
  <c r="W64" i="19"/>
  <c r="W25" i="8" s="1"/>
  <c r="V64" i="19"/>
  <c r="V25" i="8" s="1"/>
  <c r="U64" i="19"/>
  <c r="U25" i="8" s="1"/>
  <c r="T64" i="19"/>
  <c r="T25" i="8" s="1"/>
  <c r="S64" i="19"/>
  <c r="S25" i="8" s="1"/>
  <c r="R64" i="19"/>
  <c r="R25" i="8" s="1"/>
  <c r="Q64" i="19"/>
  <c r="Q25" i="8" s="1"/>
  <c r="P64" i="19"/>
  <c r="P25" i="8" s="1"/>
  <c r="O64" i="19"/>
  <c r="O25" i="8" s="1"/>
  <c r="N64" i="19"/>
  <c r="N25" i="8" s="1"/>
  <c r="M64" i="19"/>
  <c r="M25" i="8" s="1"/>
  <c r="L64" i="19"/>
  <c r="L25" i="8" s="1"/>
  <c r="K64" i="19"/>
  <c r="K25" i="8" s="1"/>
  <c r="J64" i="19"/>
  <c r="J25" i="8" s="1"/>
  <c r="I64" i="19"/>
  <c r="I25" i="8" s="1"/>
  <c r="H64" i="19"/>
  <c r="H25" i="8" s="1"/>
  <c r="G64" i="19"/>
  <c r="G25" i="8" s="1"/>
  <c r="F64" i="19"/>
  <c r="AD64" i="19" s="1"/>
  <c r="AD63" i="19"/>
  <c r="AD62" i="19"/>
  <c r="AB61" i="19"/>
  <c r="AA61" i="19"/>
  <c r="Z61" i="19"/>
  <c r="Z24" i="8" s="1"/>
  <c r="Y61" i="19"/>
  <c r="Y24" i="8" s="1"/>
  <c r="X61" i="19"/>
  <c r="X24" i="8" s="1"/>
  <c r="W61" i="19"/>
  <c r="W24" i="8" s="1"/>
  <c r="V61" i="19"/>
  <c r="V24" i="8" s="1"/>
  <c r="U61" i="19"/>
  <c r="U24" i="8" s="1"/>
  <c r="T61" i="19"/>
  <c r="T24" i="8" s="1"/>
  <c r="S61" i="19"/>
  <c r="S24" i="8" s="1"/>
  <c r="R61" i="19"/>
  <c r="R24" i="8" s="1"/>
  <c r="Q61" i="19"/>
  <c r="Q24" i="8" s="1"/>
  <c r="P61" i="19"/>
  <c r="P24" i="8" s="1"/>
  <c r="O61" i="19"/>
  <c r="O24" i="8" s="1"/>
  <c r="N61" i="19"/>
  <c r="N24" i="8" s="1"/>
  <c r="M61" i="19"/>
  <c r="M24" i="8" s="1"/>
  <c r="L61" i="19"/>
  <c r="L24" i="8" s="1"/>
  <c r="K61" i="19"/>
  <c r="K24" i="8" s="1"/>
  <c r="J61" i="19"/>
  <c r="J24" i="8" s="1"/>
  <c r="I61" i="19"/>
  <c r="I24" i="8" s="1"/>
  <c r="H61" i="19"/>
  <c r="H24" i="8" s="1"/>
  <c r="G61" i="19"/>
  <c r="G24" i="8" s="1"/>
  <c r="F61" i="19"/>
  <c r="AD60" i="19"/>
  <c r="AD59" i="19"/>
  <c r="AB58" i="19"/>
  <c r="AA58" i="19"/>
  <c r="Z58" i="19"/>
  <c r="Z23" i="8" s="1"/>
  <c r="Y58" i="19"/>
  <c r="Y23" i="8" s="1"/>
  <c r="X58" i="19"/>
  <c r="X23" i="8" s="1"/>
  <c r="W58" i="19"/>
  <c r="W23" i="8" s="1"/>
  <c r="V58" i="19"/>
  <c r="V23" i="8" s="1"/>
  <c r="U58" i="19"/>
  <c r="U23" i="8" s="1"/>
  <c r="T58" i="19"/>
  <c r="T23" i="8" s="1"/>
  <c r="S58" i="19"/>
  <c r="S23" i="8" s="1"/>
  <c r="R58" i="19"/>
  <c r="R23" i="8" s="1"/>
  <c r="Q58" i="19"/>
  <c r="Q23" i="8" s="1"/>
  <c r="P58" i="19"/>
  <c r="P23" i="8" s="1"/>
  <c r="O58" i="19"/>
  <c r="O23" i="8" s="1"/>
  <c r="N58" i="19"/>
  <c r="N23" i="8" s="1"/>
  <c r="M58" i="19"/>
  <c r="M23" i="8" s="1"/>
  <c r="L58" i="19"/>
  <c r="L23" i="8" s="1"/>
  <c r="K58" i="19"/>
  <c r="K23" i="8" s="1"/>
  <c r="J58" i="19"/>
  <c r="J23" i="8" s="1"/>
  <c r="I58" i="19"/>
  <c r="I23" i="8" s="1"/>
  <c r="H58" i="19"/>
  <c r="H23" i="8" s="1"/>
  <c r="G58" i="19"/>
  <c r="G23" i="8" s="1"/>
  <c r="F58" i="19"/>
  <c r="AD58" i="19" s="1"/>
  <c r="AD57" i="19"/>
  <c r="AD56" i="19"/>
  <c r="AB55" i="19"/>
  <c r="AA55" i="19"/>
  <c r="Z55" i="19"/>
  <c r="Z22" i="8" s="1"/>
  <c r="Y55" i="19"/>
  <c r="Y22" i="8" s="1"/>
  <c r="X55" i="19"/>
  <c r="X22" i="8" s="1"/>
  <c r="W55" i="19"/>
  <c r="W22" i="8" s="1"/>
  <c r="V55" i="19"/>
  <c r="V22" i="8" s="1"/>
  <c r="U55" i="19"/>
  <c r="U22" i="8" s="1"/>
  <c r="T55" i="19"/>
  <c r="T22" i="8" s="1"/>
  <c r="S55" i="19"/>
  <c r="S22" i="8" s="1"/>
  <c r="R55" i="19"/>
  <c r="R22" i="8" s="1"/>
  <c r="Q55" i="19"/>
  <c r="Q22" i="8" s="1"/>
  <c r="P55" i="19"/>
  <c r="P22" i="8" s="1"/>
  <c r="O55" i="19"/>
  <c r="O22" i="8" s="1"/>
  <c r="N55" i="19"/>
  <c r="N22" i="8" s="1"/>
  <c r="M55" i="19"/>
  <c r="M22" i="8" s="1"/>
  <c r="L55" i="19"/>
  <c r="L22" i="8" s="1"/>
  <c r="K55" i="19"/>
  <c r="K22" i="8" s="1"/>
  <c r="J55" i="19"/>
  <c r="J22" i="8" s="1"/>
  <c r="I55" i="19"/>
  <c r="I22" i="8" s="1"/>
  <c r="H55" i="19"/>
  <c r="H22" i="8" s="1"/>
  <c r="G55" i="19"/>
  <c r="G22" i="8" s="1"/>
  <c r="F55" i="19"/>
  <c r="AD55" i="19" s="1"/>
  <c r="AD54" i="19"/>
  <c r="AD53" i="19"/>
  <c r="AB52" i="19"/>
  <c r="AA52" i="19"/>
  <c r="Z52" i="19"/>
  <c r="Z21" i="8" s="1"/>
  <c r="Y52" i="19"/>
  <c r="Y21" i="8" s="1"/>
  <c r="X52" i="19"/>
  <c r="X21" i="8" s="1"/>
  <c r="W52" i="19"/>
  <c r="W21" i="8" s="1"/>
  <c r="V52" i="19"/>
  <c r="V21" i="8" s="1"/>
  <c r="U52" i="19"/>
  <c r="U21" i="8" s="1"/>
  <c r="T52" i="19"/>
  <c r="T21" i="8" s="1"/>
  <c r="S52" i="19"/>
  <c r="S21" i="8" s="1"/>
  <c r="R52" i="19"/>
  <c r="R21" i="8" s="1"/>
  <c r="Q52" i="19"/>
  <c r="Q21" i="8" s="1"/>
  <c r="P52" i="19"/>
  <c r="P21" i="8" s="1"/>
  <c r="O52" i="19"/>
  <c r="O21" i="8" s="1"/>
  <c r="N52" i="19"/>
  <c r="N21" i="8" s="1"/>
  <c r="M52" i="19"/>
  <c r="M21" i="8" s="1"/>
  <c r="L52" i="19"/>
  <c r="L21" i="8" s="1"/>
  <c r="K52" i="19"/>
  <c r="K21" i="8" s="1"/>
  <c r="J52" i="19"/>
  <c r="J21" i="8" s="1"/>
  <c r="I52" i="19"/>
  <c r="I21" i="8" s="1"/>
  <c r="H52" i="19"/>
  <c r="H21" i="8" s="1"/>
  <c r="G52" i="19"/>
  <c r="G21" i="8" s="1"/>
  <c r="F52" i="19"/>
  <c r="AD51" i="19"/>
  <c r="AD50" i="19"/>
  <c r="AB49" i="19"/>
  <c r="AA49" i="19"/>
  <c r="Z49" i="19"/>
  <c r="Z20" i="8" s="1"/>
  <c r="Y49" i="19"/>
  <c r="Y20" i="8" s="1"/>
  <c r="X49" i="19"/>
  <c r="X20" i="8" s="1"/>
  <c r="W49" i="19"/>
  <c r="W20" i="8" s="1"/>
  <c r="V49" i="19"/>
  <c r="V20" i="8" s="1"/>
  <c r="U49" i="19"/>
  <c r="U20" i="8" s="1"/>
  <c r="T49" i="19"/>
  <c r="T20" i="8" s="1"/>
  <c r="S49" i="19"/>
  <c r="S20" i="8" s="1"/>
  <c r="R49" i="19"/>
  <c r="R20" i="8" s="1"/>
  <c r="Q49" i="19"/>
  <c r="Q20" i="8" s="1"/>
  <c r="P49" i="19"/>
  <c r="P20" i="8" s="1"/>
  <c r="O49" i="19"/>
  <c r="O20" i="8" s="1"/>
  <c r="N49" i="19"/>
  <c r="N20" i="8" s="1"/>
  <c r="M49" i="19"/>
  <c r="M20" i="8" s="1"/>
  <c r="L49" i="19"/>
  <c r="L20" i="8" s="1"/>
  <c r="K49" i="19"/>
  <c r="K20" i="8" s="1"/>
  <c r="J49" i="19"/>
  <c r="J20" i="8" s="1"/>
  <c r="I49" i="19"/>
  <c r="I20" i="8" s="1"/>
  <c r="H49" i="19"/>
  <c r="H20" i="8" s="1"/>
  <c r="G49" i="19"/>
  <c r="G20" i="8" s="1"/>
  <c r="F49" i="19"/>
  <c r="AD49" i="19" s="1"/>
  <c r="AD48" i="19"/>
  <c r="AD47" i="19"/>
  <c r="AB46" i="19"/>
  <c r="AA46" i="19"/>
  <c r="Z46" i="19"/>
  <c r="Z19" i="8" s="1"/>
  <c r="Y46" i="19"/>
  <c r="Y19" i="8" s="1"/>
  <c r="X46" i="19"/>
  <c r="X19" i="8" s="1"/>
  <c r="W46" i="19"/>
  <c r="W19" i="8" s="1"/>
  <c r="V46" i="19"/>
  <c r="V19" i="8" s="1"/>
  <c r="U46" i="19"/>
  <c r="U19" i="8" s="1"/>
  <c r="T46" i="19"/>
  <c r="T19" i="8" s="1"/>
  <c r="S46" i="19"/>
  <c r="S19" i="8" s="1"/>
  <c r="R46" i="19"/>
  <c r="R19" i="8" s="1"/>
  <c r="Q46" i="19"/>
  <c r="Q19" i="8" s="1"/>
  <c r="P46" i="19"/>
  <c r="P19" i="8" s="1"/>
  <c r="O46" i="19"/>
  <c r="O19" i="8" s="1"/>
  <c r="N46" i="19"/>
  <c r="N19" i="8" s="1"/>
  <c r="M46" i="19"/>
  <c r="M19" i="8" s="1"/>
  <c r="L46" i="19"/>
  <c r="L19" i="8" s="1"/>
  <c r="K46" i="19"/>
  <c r="K19" i="8" s="1"/>
  <c r="J46" i="19"/>
  <c r="J19" i="8" s="1"/>
  <c r="I46" i="19"/>
  <c r="I19" i="8" s="1"/>
  <c r="H46" i="19"/>
  <c r="H19" i="8" s="1"/>
  <c r="G46" i="19"/>
  <c r="G19" i="8" s="1"/>
  <c r="F46" i="19"/>
  <c r="AD45" i="19"/>
  <c r="AD44" i="19"/>
  <c r="AB43" i="19"/>
  <c r="AA43" i="19"/>
  <c r="Z43" i="19"/>
  <c r="Z18" i="8" s="1"/>
  <c r="Y43" i="19"/>
  <c r="Y18" i="8" s="1"/>
  <c r="X43" i="19"/>
  <c r="X18" i="8" s="1"/>
  <c r="W43" i="19"/>
  <c r="W18" i="8" s="1"/>
  <c r="V43" i="19"/>
  <c r="V18" i="8" s="1"/>
  <c r="U43" i="19"/>
  <c r="U18" i="8" s="1"/>
  <c r="T43" i="19"/>
  <c r="T18" i="8" s="1"/>
  <c r="S43" i="19"/>
  <c r="S18" i="8" s="1"/>
  <c r="R43" i="19"/>
  <c r="R18" i="8" s="1"/>
  <c r="Q43" i="19"/>
  <c r="Q18" i="8" s="1"/>
  <c r="P43" i="19"/>
  <c r="P18" i="8" s="1"/>
  <c r="O43" i="19"/>
  <c r="O18" i="8" s="1"/>
  <c r="N43" i="19"/>
  <c r="N18" i="8" s="1"/>
  <c r="M43" i="19"/>
  <c r="M18" i="8" s="1"/>
  <c r="L43" i="19"/>
  <c r="L18" i="8" s="1"/>
  <c r="K43" i="19"/>
  <c r="K18" i="8" s="1"/>
  <c r="J43" i="19"/>
  <c r="J18" i="8" s="1"/>
  <c r="I43" i="19"/>
  <c r="I18" i="8" s="1"/>
  <c r="H43" i="19"/>
  <c r="H18" i="8" s="1"/>
  <c r="G43" i="19"/>
  <c r="G18" i="8" s="1"/>
  <c r="F43" i="19"/>
  <c r="AD42" i="19"/>
  <c r="AD41" i="19"/>
  <c r="AB40" i="19"/>
  <c r="AA40" i="19"/>
  <c r="Z40" i="19"/>
  <c r="Z17" i="8" s="1"/>
  <c r="Y40" i="19"/>
  <c r="Y17" i="8" s="1"/>
  <c r="X40" i="19"/>
  <c r="X17" i="8" s="1"/>
  <c r="W40" i="19"/>
  <c r="W17" i="8" s="1"/>
  <c r="V40" i="19"/>
  <c r="V17" i="8" s="1"/>
  <c r="U40" i="19"/>
  <c r="U17" i="8" s="1"/>
  <c r="T40" i="19"/>
  <c r="T17" i="8" s="1"/>
  <c r="S40" i="19"/>
  <c r="S17" i="8" s="1"/>
  <c r="R40" i="19"/>
  <c r="R17" i="8" s="1"/>
  <c r="Q40" i="19"/>
  <c r="Q17" i="8" s="1"/>
  <c r="P40" i="19"/>
  <c r="P17" i="8" s="1"/>
  <c r="O40" i="19"/>
  <c r="O17" i="8" s="1"/>
  <c r="N40" i="19"/>
  <c r="N17" i="8" s="1"/>
  <c r="M40" i="19"/>
  <c r="M17" i="8" s="1"/>
  <c r="L40" i="19"/>
  <c r="L17" i="8" s="1"/>
  <c r="K40" i="19"/>
  <c r="K17" i="8" s="1"/>
  <c r="J40" i="19"/>
  <c r="J17" i="8" s="1"/>
  <c r="I40" i="19"/>
  <c r="I17" i="8" s="1"/>
  <c r="H40" i="19"/>
  <c r="H17" i="8" s="1"/>
  <c r="G40" i="19"/>
  <c r="G17" i="8" s="1"/>
  <c r="F40" i="19"/>
  <c r="AD39" i="19"/>
  <c r="AD38" i="19"/>
  <c r="AB37" i="19"/>
  <c r="AA37" i="19"/>
  <c r="Z37" i="19"/>
  <c r="Z16" i="8" s="1"/>
  <c r="Y37" i="19"/>
  <c r="Y16" i="8" s="1"/>
  <c r="X37" i="19"/>
  <c r="X16" i="8" s="1"/>
  <c r="W37" i="19"/>
  <c r="W16" i="8" s="1"/>
  <c r="V37" i="19"/>
  <c r="V16" i="8" s="1"/>
  <c r="U37" i="19"/>
  <c r="U16" i="8" s="1"/>
  <c r="T37" i="19"/>
  <c r="T16" i="8" s="1"/>
  <c r="S37" i="19"/>
  <c r="S16" i="8" s="1"/>
  <c r="R37" i="19"/>
  <c r="R16" i="8" s="1"/>
  <c r="Q37" i="19"/>
  <c r="Q16" i="8" s="1"/>
  <c r="P37" i="19"/>
  <c r="P16" i="8" s="1"/>
  <c r="O37" i="19"/>
  <c r="O16" i="8" s="1"/>
  <c r="N37" i="19"/>
  <c r="N16" i="8" s="1"/>
  <c r="M37" i="19"/>
  <c r="M16" i="8" s="1"/>
  <c r="L37" i="19"/>
  <c r="L16" i="8" s="1"/>
  <c r="K37" i="19"/>
  <c r="K16" i="8" s="1"/>
  <c r="J37" i="19"/>
  <c r="J16" i="8" s="1"/>
  <c r="I37" i="19"/>
  <c r="I16" i="8" s="1"/>
  <c r="H37" i="19"/>
  <c r="H16" i="8" s="1"/>
  <c r="G37" i="19"/>
  <c r="G16" i="8" s="1"/>
  <c r="F37" i="19"/>
  <c r="AD36" i="19"/>
  <c r="AD35" i="19"/>
  <c r="AB34" i="19"/>
  <c r="AA34" i="19"/>
  <c r="Z34" i="19"/>
  <c r="Z15" i="8" s="1"/>
  <c r="Y34" i="19"/>
  <c r="Y15" i="8" s="1"/>
  <c r="X34" i="19"/>
  <c r="X15" i="8" s="1"/>
  <c r="W34" i="19"/>
  <c r="W15" i="8" s="1"/>
  <c r="V34" i="19"/>
  <c r="V15" i="8" s="1"/>
  <c r="U34" i="19"/>
  <c r="U15" i="8" s="1"/>
  <c r="T34" i="19"/>
  <c r="T15" i="8" s="1"/>
  <c r="S34" i="19"/>
  <c r="S15" i="8" s="1"/>
  <c r="R34" i="19"/>
  <c r="R15" i="8" s="1"/>
  <c r="Q34" i="19"/>
  <c r="Q15" i="8" s="1"/>
  <c r="P34" i="19"/>
  <c r="P15" i="8" s="1"/>
  <c r="O34" i="19"/>
  <c r="O15" i="8" s="1"/>
  <c r="N34" i="19"/>
  <c r="N15" i="8" s="1"/>
  <c r="M34" i="19"/>
  <c r="M15" i="8" s="1"/>
  <c r="L34" i="19"/>
  <c r="L15" i="8" s="1"/>
  <c r="K34" i="19"/>
  <c r="K15" i="8" s="1"/>
  <c r="J34" i="19"/>
  <c r="J15" i="8" s="1"/>
  <c r="I34" i="19"/>
  <c r="I15" i="8" s="1"/>
  <c r="H34" i="19"/>
  <c r="H15" i="8" s="1"/>
  <c r="G34" i="19"/>
  <c r="G15" i="8" s="1"/>
  <c r="F34" i="19"/>
  <c r="AD33" i="19"/>
  <c r="AD32" i="19"/>
  <c r="AB31" i="19"/>
  <c r="AA31" i="19"/>
  <c r="Z31" i="19"/>
  <c r="Z14" i="8" s="1"/>
  <c r="Y31" i="19"/>
  <c r="Y14" i="8" s="1"/>
  <c r="X31" i="19"/>
  <c r="X14" i="8" s="1"/>
  <c r="W31" i="19"/>
  <c r="W14" i="8" s="1"/>
  <c r="V31" i="19"/>
  <c r="V14" i="8" s="1"/>
  <c r="U31" i="19"/>
  <c r="U14" i="8" s="1"/>
  <c r="T31" i="19"/>
  <c r="T14" i="8" s="1"/>
  <c r="S31" i="19"/>
  <c r="S14" i="8" s="1"/>
  <c r="R31" i="19"/>
  <c r="R14" i="8" s="1"/>
  <c r="Q31" i="19"/>
  <c r="Q14" i="8" s="1"/>
  <c r="P31" i="19"/>
  <c r="P14" i="8" s="1"/>
  <c r="O31" i="19"/>
  <c r="O14" i="8" s="1"/>
  <c r="N31" i="19"/>
  <c r="N14" i="8" s="1"/>
  <c r="M31" i="19"/>
  <c r="M14" i="8" s="1"/>
  <c r="L31" i="19"/>
  <c r="L14" i="8" s="1"/>
  <c r="K31" i="19"/>
  <c r="K14" i="8" s="1"/>
  <c r="J31" i="19"/>
  <c r="J14" i="8" s="1"/>
  <c r="I31" i="19"/>
  <c r="I14" i="8" s="1"/>
  <c r="H31" i="19"/>
  <c r="H14" i="8" s="1"/>
  <c r="G31" i="19"/>
  <c r="G14" i="8" s="1"/>
  <c r="F31" i="19"/>
  <c r="AD30" i="19"/>
  <c r="AD29" i="19"/>
  <c r="AB28" i="19"/>
  <c r="AA28" i="19"/>
  <c r="Z28" i="19"/>
  <c r="Z13" i="8" s="1"/>
  <c r="Y28" i="19"/>
  <c r="Y13" i="8" s="1"/>
  <c r="X28" i="19"/>
  <c r="X13" i="8" s="1"/>
  <c r="W28" i="19"/>
  <c r="W13" i="8" s="1"/>
  <c r="V28" i="19"/>
  <c r="V13" i="8" s="1"/>
  <c r="U28" i="19"/>
  <c r="U13" i="8" s="1"/>
  <c r="T28" i="19"/>
  <c r="T13" i="8" s="1"/>
  <c r="S28" i="19"/>
  <c r="S13" i="8" s="1"/>
  <c r="R28" i="19"/>
  <c r="R13" i="8" s="1"/>
  <c r="Q28" i="19"/>
  <c r="Q13" i="8" s="1"/>
  <c r="P28" i="19"/>
  <c r="P13" i="8" s="1"/>
  <c r="O28" i="19"/>
  <c r="O13" i="8" s="1"/>
  <c r="N28" i="19"/>
  <c r="N13" i="8" s="1"/>
  <c r="M28" i="19"/>
  <c r="M13" i="8" s="1"/>
  <c r="L28" i="19"/>
  <c r="L13" i="8" s="1"/>
  <c r="K28" i="19"/>
  <c r="K13" i="8" s="1"/>
  <c r="J28" i="19"/>
  <c r="J13" i="8" s="1"/>
  <c r="I28" i="19"/>
  <c r="I13" i="8" s="1"/>
  <c r="H28" i="19"/>
  <c r="H13" i="8" s="1"/>
  <c r="G28" i="19"/>
  <c r="G13" i="8" s="1"/>
  <c r="F28" i="19"/>
  <c r="AD28" i="19" s="1"/>
  <c r="AD27" i="19"/>
  <c r="AD26" i="19"/>
  <c r="AB25" i="19"/>
  <c r="AA25" i="19"/>
  <c r="Z25" i="19"/>
  <c r="Z12" i="8" s="1"/>
  <c r="Y25" i="19"/>
  <c r="Y12" i="8" s="1"/>
  <c r="X25" i="19"/>
  <c r="X12" i="8" s="1"/>
  <c r="W25" i="19"/>
  <c r="W12" i="8" s="1"/>
  <c r="V25" i="19"/>
  <c r="V12" i="8" s="1"/>
  <c r="U25" i="19"/>
  <c r="U12" i="8" s="1"/>
  <c r="T25" i="19"/>
  <c r="T12" i="8" s="1"/>
  <c r="S25" i="19"/>
  <c r="S12" i="8" s="1"/>
  <c r="R25" i="19"/>
  <c r="R12" i="8" s="1"/>
  <c r="Q25" i="19"/>
  <c r="Q12" i="8" s="1"/>
  <c r="P25" i="19"/>
  <c r="P12" i="8" s="1"/>
  <c r="O25" i="19"/>
  <c r="O12" i="8" s="1"/>
  <c r="N25" i="19"/>
  <c r="N12" i="8" s="1"/>
  <c r="M25" i="19"/>
  <c r="M12" i="8" s="1"/>
  <c r="L25" i="19"/>
  <c r="L12" i="8" s="1"/>
  <c r="K25" i="19"/>
  <c r="K12" i="8" s="1"/>
  <c r="J25" i="19"/>
  <c r="J12" i="8" s="1"/>
  <c r="I25" i="19"/>
  <c r="I12" i="8" s="1"/>
  <c r="H25" i="19"/>
  <c r="H12" i="8" s="1"/>
  <c r="G25" i="19"/>
  <c r="G12" i="8" s="1"/>
  <c r="F25" i="19"/>
  <c r="AD24" i="19"/>
  <c r="AD23" i="19"/>
  <c r="AB22" i="19"/>
  <c r="AA22" i="19"/>
  <c r="Z22" i="19"/>
  <c r="Z11" i="8" s="1"/>
  <c r="Y22" i="19"/>
  <c r="Y11" i="8" s="1"/>
  <c r="X22" i="19"/>
  <c r="X11" i="8" s="1"/>
  <c r="W22" i="19"/>
  <c r="W11" i="8" s="1"/>
  <c r="V22" i="19"/>
  <c r="V11" i="8" s="1"/>
  <c r="U22" i="19"/>
  <c r="U11" i="8" s="1"/>
  <c r="T22" i="19"/>
  <c r="T11" i="8" s="1"/>
  <c r="S22" i="19"/>
  <c r="S11" i="8" s="1"/>
  <c r="R22" i="19"/>
  <c r="R11" i="8" s="1"/>
  <c r="Q22" i="19"/>
  <c r="Q11" i="8" s="1"/>
  <c r="P22" i="19"/>
  <c r="P11" i="8" s="1"/>
  <c r="O22" i="19"/>
  <c r="O11" i="8" s="1"/>
  <c r="N22" i="19"/>
  <c r="N11" i="8" s="1"/>
  <c r="M22" i="19"/>
  <c r="M11" i="8" s="1"/>
  <c r="L22" i="19"/>
  <c r="L11" i="8" s="1"/>
  <c r="K22" i="19"/>
  <c r="K11" i="8" s="1"/>
  <c r="J22" i="19"/>
  <c r="J11" i="8" s="1"/>
  <c r="I22" i="19"/>
  <c r="I11" i="8" s="1"/>
  <c r="H22" i="19"/>
  <c r="H11" i="8" s="1"/>
  <c r="G22" i="19"/>
  <c r="G11" i="8" s="1"/>
  <c r="F22" i="19"/>
  <c r="AD21" i="19"/>
  <c r="AD20" i="19"/>
  <c r="AB19" i="19"/>
  <c r="AA19" i="19"/>
  <c r="Z19" i="19"/>
  <c r="Z10" i="8" s="1"/>
  <c r="Y19" i="19"/>
  <c r="Y10" i="8" s="1"/>
  <c r="X19" i="19"/>
  <c r="X10" i="8" s="1"/>
  <c r="W19" i="19"/>
  <c r="W10" i="8" s="1"/>
  <c r="V19" i="19"/>
  <c r="V10" i="8" s="1"/>
  <c r="U19" i="19"/>
  <c r="U10" i="8" s="1"/>
  <c r="T19" i="19"/>
  <c r="T10" i="8" s="1"/>
  <c r="S19" i="19"/>
  <c r="S10" i="8" s="1"/>
  <c r="R19" i="19"/>
  <c r="R10" i="8" s="1"/>
  <c r="Q19" i="19"/>
  <c r="Q10" i="8" s="1"/>
  <c r="P19" i="19"/>
  <c r="P10" i="8" s="1"/>
  <c r="O19" i="19"/>
  <c r="O10" i="8" s="1"/>
  <c r="N19" i="19"/>
  <c r="N10" i="8" s="1"/>
  <c r="M19" i="19"/>
  <c r="M10" i="8" s="1"/>
  <c r="L19" i="19"/>
  <c r="L10" i="8" s="1"/>
  <c r="K19" i="19"/>
  <c r="K10" i="8" s="1"/>
  <c r="J19" i="19"/>
  <c r="J10" i="8" s="1"/>
  <c r="I19" i="19"/>
  <c r="I10" i="8" s="1"/>
  <c r="H19" i="19"/>
  <c r="H10" i="8" s="1"/>
  <c r="G19" i="19"/>
  <c r="G10" i="8" s="1"/>
  <c r="F19" i="19"/>
  <c r="AD18" i="19"/>
  <c r="AD17" i="19"/>
  <c r="AB16" i="19"/>
  <c r="AA16" i="19"/>
  <c r="Z16" i="19"/>
  <c r="Z9" i="8" s="1"/>
  <c r="Y16" i="19"/>
  <c r="Y9" i="8" s="1"/>
  <c r="X16" i="19"/>
  <c r="X9" i="8" s="1"/>
  <c r="W16" i="19"/>
  <c r="W9" i="8" s="1"/>
  <c r="V16" i="19"/>
  <c r="V9" i="8" s="1"/>
  <c r="U16" i="19"/>
  <c r="U9" i="8" s="1"/>
  <c r="T16" i="19"/>
  <c r="T9" i="8" s="1"/>
  <c r="S16" i="19"/>
  <c r="S9" i="8" s="1"/>
  <c r="R16" i="19"/>
  <c r="R9" i="8" s="1"/>
  <c r="Q16" i="19"/>
  <c r="Q9" i="8" s="1"/>
  <c r="P16" i="19"/>
  <c r="P9" i="8" s="1"/>
  <c r="O16" i="19"/>
  <c r="O9" i="8" s="1"/>
  <c r="N16" i="19"/>
  <c r="N9" i="8" s="1"/>
  <c r="M16" i="19"/>
  <c r="M9" i="8" s="1"/>
  <c r="L16" i="19"/>
  <c r="L9" i="8" s="1"/>
  <c r="K16" i="19"/>
  <c r="K9" i="8" s="1"/>
  <c r="J16" i="19"/>
  <c r="J9" i="8" s="1"/>
  <c r="I16" i="19"/>
  <c r="I9" i="8" s="1"/>
  <c r="H16" i="19"/>
  <c r="H9" i="8" s="1"/>
  <c r="G16" i="19"/>
  <c r="G9" i="8" s="1"/>
  <c r="F16" i="19"/>
  <c r="AD15" i="19"/>
  <c r="AD14" i="19"/>
  <c r="AB13" i="19"/>
  <c r="AA13" i="19"/>
  <c r="Z13" i="19"/>
  <c r="Z8" i="8" s="1"/>
  <c r="Y13" i="19"/>
  <c r="Y8" i="8" s="1"/>
  <c r="X13" i="19"/>
  <c r="X8" i="8" s="1"/>
  <c r="W13" i="19"/>
  <c r="W8" i="8" s="1"/>
  <c r="V13" i="19"/>
  <c r="V8" i="8" s="1"/>
  <c r="U13" i="19"/>
  <c r="U8" i="8" s="1"/>
  <c r="T13" i="19"/>
  <c r="T8" i="8" s="1"/>
  <c r="S13" i="19"/>
  <c r="S8" i="8" s="1"/>
  <c r="R13" i="19"/>
  <c r="R8" i="8" s="1"/>
  <c r="Q13" i="19"/>
  <c r="Q8" i="8" s="1"/>
  <c r="P13" i="19"/>
  <c r="P8" i="8" s="1"/>
  <c r="O13" i="19"/>
  <c r="O8" i="8" s="1"/>
  <c r="N13" i="19"/>
  <c r="N8" i="8" s="1"/>
  <c r="M13" i="19"/>
  <c r="M8" i="8" s="1"/>
  <c r="L13" i="19"/>
  <c r="L8" i="8" s="1"/>
  <c r="K13" i="19"/>
  <c r="K8" i="8" s="1"/>
  <c r="J13" i="19"/>
  <c r="J8" i="8" s="1"/>
  <c r="I13" i="19"/>
  <c r="I8" i="8" s="1"/>
  <c r="H13" i="19"/>
  <c r="H8" i="8" s="1"/>
  <c r="G13" i="19"/>
  <c r="G8" i="8" s="1"/>
  <c r="F13" i="19"/>
  <c r="AD12" i="19"/>
  <c r="AD11" i="19"/>
  <c r="AB10" i="19"/>
  <c r="AA10" i="19"/>
  <c r="Z10" i="19"/>
  <c r="Z7" i="8" s="1"/>
  <c r="Y10" i="19"/>
  <c r="Y7" i="8" s="1"/>
  <c r="X10" i="19"/>
  <c r="X7" i="8" s="1"/>
  <c r="W10" i="19"/>
  <c r="W7" i="8" s="1"/>
  <c r="V10" i="19"/>
  <c r="V7" i="8" s="1"/>
  <c r="U10" i="19"/>
  <c r="U7" i="8" s="1"/>
  <c r="T10" i="19"/>
  <c r="T7" i="8" s="1"/>
  <c r="S10" i="19"/>
  <c r="S7" i="8" s="1"/>
  <c r="R10" i="19"/>
  <c r="R7" i="8" s="1"/>
  <c r="Q10" i="19"/>
  <c r="Q7" i="8" s="1"/>
  <c r="P10" i="19"/>
  <c r="P7" i="8" s="1"/>
  <c r="O10" i="19"/>
  <c r="O7" i="8" s="1"/>
  <c r="N10" i="19"/>
  <c r="N7" i="8" s="1"/>
  <c r="M10" i="19"/>
  <c r="M7" i="8" s="1"/>
  <c r="L10" i="19"/>
  <c r="L7" i="8" s="1"/>
  <c r="K10" i="19"/>
  <c r="K7" i="8" s="1"/>
  <c r="J10" i="19"/>
  <c r="J7" i="8" s="1"/>
  <c r="I10" i="19"/>
  <c r="I7" i="8" s="1"/>
  <c r="H10" i="19"/>
  <c r="H7" i="8" s="1"/>
  <c r="G10" i="19"/>
  <c r="G7" i="8" s="1"/>
  <c r="F10" i="19"/>
  <c r="T7" i="19"/>
  <c r="T6" i="8" s="1"/>
  <c r="G7" i="19"/>
  <c r="G6" i="8" s="1"/>
  <c r="H7" i="19"/>
  <c r="H6" i="8" s="1"/>
  <c r="I7" i="19"/>
  <c r="I6" i="8" s="1"/>
  <c r="J7" i="19"/>
  <c r="J6" i="8" s="1"/>
  <c r="K7" i="19"/>
  <c r="K6" i="8" s="1"/>
  <c r="L7" i="19"/>
  <c r="L6" i="8" s="1"/>
  <c r="M7" i="19"/>
  <c r="M6" i="8" s="1"/>
  <c r="N7" i="19"/>
  <c r="N6" i="8" s="1"/>
  <c r="O7" i="19"/>
  <c r="O6" i="8" s="1"/>
  <c r="P7" i="19"/>
  <c r="P6" i="8" s="1"/>
  <c r="Q7" i="19"/>
  <c r="Q6" i="8" s="1"/>
  <c r="R7" i="19"/>
  <c r="R6" i="8" s="1"/>
  <c r="S7" i="19"/>
  <c r="S6" i="8" s="1"/>
  <c r="U7" i="19"/>
  <c r="U6" i="8" s="1"/>
  <c r="V7" i="19"/>
  <c r="V6" i="8" s="1"/>
  <c r="W7" i="19"/>
  <c r="W6" i="8" s="1"/>
  <c r="X7" i="19"/>
  <c r="X6" i="8" s="1"/>
  <c r="Y7" i="19"/>
  <c r="Y6" i="8" s="1"/>
  <c r="Z7" i="19"/>
  <c r="Z6" i="8" s="1"/>
  <c r="F7" i="19"/>
  <c r="G4" i="19"/>
  <c r="G6" i="3" s="1"/>
  <c r="H4" i="19"/>
  <c r="J4" i="19"/>
  <c r="J5" i="8" s="1"/>
  <c r="K4" i="19"/>
  <c r="L4" i="19"/>
  <c r="L5" i="8" s="1"/>
  <c r="M4" i="19"/>
  <c r="N4" i="19"/>
  <c r="N5" i="8" s="1"/>
  <c r="O4" i="19"/>
  <c r="P4" i="19"/>
  <c r="P5" i="8" s="1"/>
  <c r="Q4" i="19"/>
  <c r="R4" i="19"/>
  <c r="R5" i="8" s="1"/>
  <c r="S4" i="19"/>
  <c r="B17" i="25" s="1"/>
  <c r="T4" i="19"/>
  <c r="B18" i="25" s="1"/>
  <c r="U4" i="19"/>
  <c r="B19" i="25" s="1"/>
  <c r="V4" i="19"/>
  <c r="B20" i="25" s="1"/>
  <c r="W4" i="19"/>
  <c r="B21" i="25" s="1"/>
  <c r="X4" i="19"/>
  <c r="B22" i="25" s="1"/>
  <c r="Y4" i="19"/>
  <c r="B23" i="25" s="1"/>
  <c r="Z4" i="19"/>
  <c r="AD25" i="19" l="1"/>
  <c r="AD61" i="19"/>
  <c r="Y6" i="1"/>
  <c r="AD34" i="19"/>
  <c r="AD46" i="19"/>
  <c r="AD52" i="19"/>
  <c r="AE8" i="19"/>
  <c r="AC11" i="19"/>
  <c r="AE11" i="19"/>
  <c r="AC17" i="19"/>
  <c r="AE17" i="19"/>
  <c r="AC21" i="19"/>
  <c r="AE21" i="19"/>
  <c r="AC23" i="19"/>
  <c r="AE23" i="19"/>
  <c r="AD37" i="19"/>
  <c r="AD40" i="19"/>
  <c r="AD43" i="19"/>
  <c r="B28" i="12"/>
  <c r="B25" i="2"/>
  <c r="C32" i="27"/>
  <c r="C32" i="26"/>
  <c r="C32" i="23"/>
  <c r="Y5" i="8"/>
  <c r="Y6" i="3"/>
  <c r="C30" i="27"/>
  <c r="C30" i="26"/>
  <c r="C30" i="23"/>
  <c r="W5" i="8"/>
  <c r="W6" i="3"/>
  <c r="W6" i="1"/>
  <c r="C28" i="27"/>
  <c r="C28" i="26"/>
  <c r="C28" i="23"/>
  <c r="U5" i="8"/>
  <c r="U6" i="3"/>
  <c r="U6" i="1"/>
  <c r="C26" i="27"/>
  <c r="C26" i="26"/>
  <c r="C26" i="23"/>
  <c r="S5" i="8"/>
  <c r="S6" i="3"/>
  <c r="S6" i="1"/>
  <c r="Q5" i="8"/>
  <c r="Q6" i="3"/>
  <c r="Q6" i="1"/>
  <c r="O5" i="8"/>
  <c r="O6" i="3"/>
  <c r="O6" i="1"/>
  <c r="B15" i="2" s="1"/>
  <c r="M5" i="8"/>
  <c r="M6" i="3"/>
  <c r="M6" i="1"/>
  <c r="B13" i="2" s="1"/>
  <c r="K5" i="8"/>
  <c r="K6" i="3"/>
  <c r="K6" i="1"/>
  <c r="B11" i="2" s="1"/>
  <c r="H5" i="8"/>
  <c r="H6" i="3"/>
  <c r="H6" i="1"/>
  <c r="B8" i="2" s="1"/>
  <c r="I5" i="8"/>
  <c r="I6" i="3"/>
  <c r="I6" i="1"/>
  <c r="B9" i="2" s="1"/>
  <c r="C33" i="26"/>
  <c r="C33" i="23"/>
  <c r="C33" i="27"/>
  <c r="C31" i="26"/>
  <c r="C31" i="23"/>
  <c r="C31" i="27"/>
  <c r="C29" i="26"/>
  <c r="C29" i="23"/>
  <c r="C29" i="27"/>
  <c r="C27" i="26"/>
  <c r="C27" i="23"/>
  <c r="C27" i="27"/>
  <c r="Z6" i="1"/>
  <c r="X6" i="1"/>
  <c r="V6" i="1"/>
  <c r="T6" i="1"/>
  <c r="R6" i="1"/>
  <c r="P6" i="1"/>
  <c r="N6" i="1"/>
  <c r="B14" i="2" s="1"/>
  <c r="L6" i="1"/>
  <c r="B12" i="2" s="1"/>
  <c r="J6" i="1"/>
  <c r="B10" i="2" s="1"/>
  <c r="Z6" i="3"/>
  <c r="X6" i="3"/>
  <c r="V6" i="3"/>
  <c r="T6" i="3"/>
  <c r="R6" i="3"/>
  <c r="P6" i="3"/>
  <c r="N6" i="3"/>
  <c r="L6" i="3"/>
  <c r="J6" i="3"/>
  <c r="Z5" i="8"/>
  <c r="X5" i="8"/>
  <c r="V5" i="8"/>
  <c r="T5" i="8"/>
  <c r="G5" i="8"/>
  <c r="G6" i="1"/>
  <c r="B7" i="2" s="1"/>
  <c r="O29" i="12"/>
  <c r="L29" i="12"/>
  <c r="I29" i="12"/>
  <c r="F29" i="12"/>
  <c r="O27" i="12"/>
  <c r="I27" i="12"/>
  <c r="U27" i="12"/>
  <c r="L27" i="12"/>
  <c r="F27" i="12"/>
  <c r="U25" i="12"/>
  <c r="O25" i="12"/>
  <c r="I25" i="12"/>
  <c r="L25" i="12"/>
  <c r="F25" i="12"/>
  <c r="O21" i="12"/>
  <c r="I21" i="12"/>
  <c r="U21" i="12"/>
  <c r="L21" i="12"/>
  <c r="F21" i="12"/>
  <c r="U28" i="12"/>
  <c r="L28" i="12"/>
  <c r="O28" i="12"/>
  <c r="I28" i="12"/>
  <c r="F28" i="12"/>
  <c r="U26" i="12"/>
  <c r="O26" i="12"/>
  <c r="L26" i="12"/>
  <c r="I26" i="12"/>
  <c r="F26" i="12"/>
  <c r="U24" i="12"/>
  <c r="L24" i="12"/>
  <c r="F24" i="12"/>
  <c r="O24" i="12"/>
  <c r="I24" i="12"/>
  <c r="U22" i="12"/>
  <c r="L22" i="12"/>
  <c r="F22" i="12"/>
  <c r="O22" i="12"/>
  <c r="I22" i="12"/>
  <c r="V22" i="12"/>
  <c r="M22" i="12"/>
  <c r="G22" i="12"/>
  <c r="P22" i="12"/>
  <c r="J22" i="12"/>
  <c r="P24" i="12"/>
  <c r="J24" i="12"/>
  <c r="V24" i="12"/>
  <c r="M24" i="12"/>
  <c r="G24" i="12"/>
  <c r="V26" i="12"/>
  <c r="M26" i="12"/>
  <c r="J26" i="12"/>
  <c r="G26" i="12"/>
  <c r="P28" i="12"/>
  <c r="J28" i="12"/>
  <c r="V28" i="12"/>
  <c r="M28" i="12"/>
  <c r="G28" i="12"/>
  <c r="P21" i="12"/>
  <c r="J21" i="12"/>
  <c r="V21" i="12"/>
  <c r="M21" i="12"/>
  <c r="G21" i="12"/>
  <c r="M25" i="12"/>
  <c r="G25" i="12"/>
  <c r="V25" i="12"/>
  <c r="P25" i="12"/>
  <c r="J25" i="12"/>
  <c r="V27" i="12"/>
  <c r="M27" i="12"/>
  <c r="G27" i="12"/>
  <c r="J27" i="12"/>
  <c r="P27" i="12"/>
  <c r="V29" i="12"/>
  <c r="P29" i="12"/>
  <c r="J29" i="12"/>
  <c r="M29" i="12"/>
  <c r="G29" i="12"/>
  <c r="N28" i="12"/>
  <c r="H28" i="12"/>
  <c r="T28" i="12"/>
  <c r="K28" i="12"/>
  <c r="E28" i="12"/>
  <c r="N26" i="12"/>
  <c r="K26" i="12"/>
  <c r="H26" i="12"/>
  <c r="E26" i="12"/>
  <c r="T26" i="12"/>
  <c r="N24" i="12"/>
  <c r="H24" i="12"/>
  <c r="T24" i="12"/>
  <c r="K24" i="12"/>
  <c r="E24" i="12"/>
  <c r="T22" i="12"/>
  <c r="K22" i="12"/>
  <c r="E22" i="12"/>
  <c r="N22" i="12"/>
  <c r="H22" i="12"/>
  <c r="U29" i="12"/>
  <c r="T29" i="12"/>
  <c r="N29" i="12"/>
  <c r="K29" i="12"/>
  <c r="E29" i="12"/>
  <c r="H29" i="12"/>
  <c r="T27" i="12"/>
  <c r="E27" i="12"/>
  <c r="K27" i="12"/>
  <c r="H27" i="12"/>
  <c r="N27" i="12"/>
  <c r="K25" i="12"/>
  <c r="E25" i="12"/>
  <c r="T25" i="12"/>
  <c r="N25" i="12"/>
  <c r="H25" i="12"/>
  <c r="N21" i="12"/>
  <c r="H21" i="12"/>
  <c r="T21" i="12"/>
  <c r="K21" i="12"/>
  <c r="E21" i="12"/>
  <c r="AD31" i="19"/>
  <c r="AC14" i="19"/>
  <c r="AE14" i="19"/>
  <c r="AE6" i="19"/>
  <c r="AE9" i="19"/>
  <c r="AC12" i="19"/>
  <c r="AE12" i="19"/>
  <c r="AC15" i="19"/>
  <c r="AE15" i="19"/>
  <c r="AC18" i="19"/>
  <c r="AE18" i="19"/>
  <c r="AC20" i="19"/>
  <c r="AE20" i="19"/>
  <c r="AC24" i="19"/>
  <c r="AE24" i="19"/>
  <c r="AC26" i="19"/>
  <c r="AE26" i="19"/>
  <c r="AC30" i="19"/>
  <c r="AE30" i="19"/>
  <c r="AC32" i="19"/>
  <c r="AE32" i="19"/>
  <c r="AC36" i="19"/>
  <c r="AE36" i="19"/>
  <c r="AC38" i="19"/>
  <c r="AE38" i="19"/>
  <c r="AC42" i="19"/>
  <c r="AE42" i="19"/>
  <c r="AC44" i="19"/>
  <c r="AE5" i="19"/>
  <c r="AE122" i="19"/>
  <c r="AC122" i="19"/>
  <c r="AE120" i="19"/>
  <c r="AC120" i="19"/>
  <c r="AE116" i="19"/>
  <c r="AC116" i="19"/>
  <c r="AE114" i="19"/>
  <c r="AC114" i="19"/>
  <c r="AE110" i="19"/>
  <c r="AC110" i="19"/>
  <c r="AE108" i="19"/>
  <c r="AC108" i="19"/>
  <c r="AE104" i="19"/>
  <c r="AC104" i="19"/>
  <c r="AE102" i="19"/>
  <c r="AC102" i="19"/>
  <c r="AE98" i="19"/>
  <c r="AC98" i="19"/>
  <c r="AE96" i="19"/>
  <c r="AC96" i="19"/>
  <c r="AE92" i="19"/>
  <c r="AC92" i="19"/>
  <c r="AE90" i="19"/>
  <c r="AC90" i="19"/>
  <c r="AE86" i="19"/>
  <c r="AC86" i="19"/>
  <c r="AE84" i="19"/>
  <c r="AC84" i="19"/>
  <c r="AE80" i="19"/>
  <c r="AC80" i="19"/>
  <c r="AE78" i="19"/>
  <c r="AC78" i="19"/>
  <c r="AE74" i="19"/>
  <c r="AC74" i="19"/>
  <c r="AE72" i="19"/>
  <c r="AC72" i="19"/>
  <c r="AE68" i="19"/>
  <c r="AC68" i="19"/>
  <c r="AE66" i="19"/>
  <c r="AC66" i="19"/>
  <c r="AE62" i="19"/>
  <c r="AC62" i="19"/>
  <c r="AE60" i="19"/>
  <c r="AC60" i="19"/>
  <c r="AE56" i="19"/>
  <c r="AC56" i="19"/>
  <c r="AE54" i="19"/>
  <c r="AC54" i="19"/>
  <c r="AE50" i="19"/>
  <c r="AC50" i="19"/>
  <c r="AE48" i="19"/>
  <c r="AC48" i="19"/>
  <c r="AC47" i="19"/>
  <c r="AE45" i="19"/>
  <c r="AC45" i="19"/>
  <c r="AE41" i="19"/>
  <c r="AC41" i="19"/>
  <c r="AE39" i="19"/>
  <c r="AC39" i="19"/>
  <c r="AE35" i="19"/>
  <c r="AC35" i="19"/>
  <c r="AE33" i="19"/>
  <c r="AC33" i="19"/>
  <c r="AE29" i="19"/>
  <c r="AC29" i="19"/>
  <c r="AE27" i="19"/>
  <c r="AC27" i="19"/>
  <c r="AE123" i="19"/>
  <c r="AC123" i="19"/>
  <c r="AE119" i="19"/>
  <c r="AC119" i="19"/>
  <c r="AE117" i="19"/>
  <c r="AC117" i="19"/>
  <c r="AE113" i="19"/>
  <c r="AC113" i="19"/>
  <c r="AE111" i="19"/>
  <c r="AC111" i="19"/>
  <c r="AE107" i="19"/>
  <c r="AC107" i="19"/>
  <c r="AE105" i="19"/>
  <c r="AC105" i="19"/>
  <c r="AE101" i="19"/>
  <c r="AC101" i="19"/>
  <c r="AE99" i="19"/>
  <c r="AC99" i="19"/>
  <c r="AE95" i="19"/>
  <c r="AC95" i="19"/>
  <c r="AE93" i="19"/>
  <c r="AC93" i="19"/>
  <c r="AE89" i="19"/>
  <c r="AC89" i="19"/>
  <c r="AE87" i="19"/>
  <c r="AC87" i="19"/>
  <c r="AE83" i="19"/>
  <c r="AC83" i="19"/>
  <c r="AE81" i="19"/>
  <c r="AC81" i="19"/>
  <c r="AE77" i="19"/>
  <c r="AC77" i="19"/>
  <c r="AE75" i="19"/>
  <c r="AC75" i="19"/>
  <c r="AE71" i="19"/>
  <c r="AC71" i="19"/>
  <c r="AE69" i="19"/>
  <c r="AC69" i="19"/>
  <c r="AE65" i="19"/>
  <c r="AC65" i="19"/>
  <c r="AE63" i="19"/>
  <c r="AC63" i="19"/>
  <c r="AE59" i="19"/>
  <c r="AC59" i="19"/>
  <c r="AE57" i="19"/>
  <c r="AC57" i="19"/>
  <c r="AE53" i="19"/>
  <c r="AC53" i="19"/>
  <c r="AE51" i="19"/>
  <c r="AC51" i="19"/>
  <c r="AE47" i="19"/>
  <c r="AC25" i="19"/>
  <c r="AC28" i="19"/>
  <c r="AC31" i="19"/>
  <c r="AC34" i="19"/>
  <c r="AC37" i="19"/>
  <c r="AC43" i="19"/>
  <c r="AC46" i="19"/>
  <c r="AC58" i="19"/>
  <c r="AC64" i="19"/>
  <c r="AD67" i="19"/>
  <c r="AD70" i="19"/>
  <c r="AD73" i="19"/>
  <c r="AD76" i="19"/>
  <c r="AD79" i="19"/>
  <c r="AD82" i="19"/>
  <c r="AD85" i="19"/>
  <c r="AD88" i="19"/>
  <c r="AD91" i="19"/>
  <c r="AD94" i="19"/>
  <c r="AD97" i="19"/>
  <c r="AD100" i="19"/>
  <c r="AD103" i="19"/>
  <c r="AD106" i="19"/>
  <c r="AD109" i="19"/>
  <c r="AD112" i="19"/>
  <c r="AD115" i="19"/>
  <c r="AD118" i="19"/>
  <c r="AD121" i="19"/>
  <c r="AD124" i="19"/>
  <c r="AC40" i="19"/>
  <c r="AC49" i="19"/>
  <c r="AC52" i="19"/>
  <c r="AC55" i="19"/>
  <c r="AC61" i="19"/>
  <c r="AC67" i="19"/>
  <c r="AC70" i="19"/>
  <c r="AC73" i="19"/>
  <c r="AC76" i="19"/>
  <c r="AC79" i="19"/>
  <c r="AC82" i="19"/>
  <c r="AC85" i="19"/>
  <c r="AC88" i="19"/>
  <c r="AC91" i="19"/>
  <c r="AC94" i="19"/>
  <c r="AC97" i="19"/>
  <c r="AC100" i="19"/>
  <c r="AC103" i="19"/>
  <c r="AC106" i="19"/>
  <c r="AC109" i="19"/>
  <c r="AC112" i="19"/>
  <c r="AC115" i="19"/>
  <c r="AC118" i="19"/>
  <c r="AC121" i="19"/>
  <c r="AC124" i="19"/>
  <c r="AD22" i="19"/>
  <c r="AC22" i="19"/>
  <c r="AD19" i="19"/>
  <c r="AC19" i="19"/>
  <c r="AD16" i="19"/>
  <c r="AC16" i="19"/>
  <c r="AD13" i="19"/>
  <c r="AC13" i="19"/>
  <c r="AD10" i="19"/>
  <c r="AC10" i="19"/>
  <c r="R29" i="12" l="1"/>
  <c r="B21" i="12"/>
  <c r="B18" i="10"/>
  <c r="B18" i="5"/>
  <c r="B18" i="2"/>
  <c r="B25" i="12"/>
  <c r="B22" i="2"/>
  <c r="B29" i="12"/>
  <c r="B26" i="2"/>
  <c r="B17" i="10"/>
  <c r="B17" i="5"/>
  <c r="B17" i="2"/>
  <c r="B16" i="5"/>
  <c r="B16" i="2"/>
  <c r="B23" i="12"/>
  <c r="B20" i="10"/>
  <c r="B20" i="5"/>
  <c r="B20" i="2"/>
  <c r="B27" i="12"/>
  <c r="B24" i="2"/>
  <c r="B22" i="12"/>
  <c r="B19" i="10"/>
  <c r="B19" i="5"/>
  <c r="B19" i="2"/>
  <c r="B24" i="12"/>
  <c r="B21" i="2"/>
  <c r="B26" i="12"/>
  <c r="B23" i="2"/>
  <c r="R27" i="12"/>
  <c r="S29" i="12"/>
  <c r="R28" i="12"/>
  <c r="R25" i="12"/>
  <c r="Q25" i="12"/>
  <c r="Q29" i="12"/>
  <c r="Q28" i="12"/>
  <c r="S27" i="12"/>
  <c r="S25" i="12"/>
  <c r="Q27" i="12"/>
  <c r="S28" i="12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D44" i="28"/>
  <c r="V44" i="28"/>
  <c r="W44" i="28"/>
  <c r="X44" i="28"/>
  <c r="Y44" i="28"/>
  <c r="S44" i="28"/>
  <c r="T44" i="28"/>
  <c r="U44" i="28"/>
  <c r="R44" i="28"/>
  <c r="Q44" i="28"/>
  <c r="P44" i="28"/>
  <c r="O44" i="28"/>
  <c r="N44" i="28"/>
  <c r="K44" i="28"/>
  <c r="J44" i="28"/>
  <c r="I44" i="28"/>
  <c r="H44" i="28"/>
  <c r="G44" i="28"/>
  <c r="F44" i="28"/>
  <c r="E44" i="28"/>
  <c r="AA43" i="28"/>
  <c r="Z43" i="28"/>
  <c r="M43" i="28"/>
  <c r="AC43" i="28" s="1"/>
  <c r="L43" i="28"/>
  <c r="AB43" i="28" s="1"/>
  <c r="AA42" i="28"/>
  <c r="Z42" i="28"/>
  <c r="M42" i="28"/>
  <c r="AC42" i="28" s="1"/>
  <c r="L42" i="28"/>
  <c r="AB42" i="28" s="1"/>
  <c r="AA41" i="28"/>
  <c r="Z41" i="28"/>
  <c r="M41" i="28"/>
  <c r="AC41" i="28" s="1"/>
  <c r="L41" i="28"/>
  <c r="AB41" i="28" s="1"/>
  <c r="AA40" i="28"/>
  <c r="Z40" i="28"/>
  <c r="M40" i="28"/>
  <c r="AC40" i="28" s="1"/>
  <c r="L40" i="28"/>
  <c r="AB40" i="28" s="1"/>
  <c r="AA39" i="28"/>
  <c r="Z39" i="28"/>
  <c r="M39" i="28"/>
  <c r="AC39" i="28" s="1"/>
  <c r="L39" i="28"/>
  <c r="AB39" i="28" s="1"/>
  <c r="AA38" i="28"/>
  <c r="Z38" i="28"/>
  <c r="M38" i="28"/>
  <c r="AC38" i="28" s="1"/>
  <c r="L38" i="28"/>
  <c r="AB38" i="28" s="1"/>
  <c r="AA37" i="28"/>
  <c r="Z37" i="28"/>
  <c r="M37" i="28"/>
  <c r="AC37" i="28" s="1"/>
  <c r="L37" i="28"/>
  <c r="AB37" i="28" s="1"/>
  <c r="AA36" i="28"/>
  <c r="Z36" i="28"/>
  <c r="M36" i="28"/>
  <c r="AC36" i="28" s="1"/>
  <c r="L36" i="28"/>
  <c r="AB36" i="28" s="1"/>
  <c r="AA35" i="28"/>
  <c r="Z35" i="28"/>
  <c r="M35" i="28"/>
  <c r="AC35" i="28" s="1"/>
  <c r="L35" i="28"/>
  <c r="AB35" i="28" s="1"/>
  <c r="AA34" i="28"/>
  <c r="Z34" i="28"/>
  <c r="M34" i="28"/>
  <c r="AC34" i="28" s="1"/>
  <c r="L34" i="28"/>
  <c r="AB34" i="28" s="1"/>
  <c r="AA33" i="28"/>
  <c r="Z33" i="28"/>
  <c r="M33" i="28"/>
  <c r="AC33" i="28" s="1"/>
  <c r="L33" i="28"/>
  <c r="AB33" i="28" s="1"/>
  <c r="AA32" i="28"/>
  <c r="Z32" i="28"/>
  <c r="M32" i="28"/>
  <c r="AC32" i="28" s="1"/>
  <c r="L32" i="28"/>
  <c r="AB32" i="28" s="1"/>
  <c r="AA31" i="28"/>
  <c r="Z31" i="28"/>
  <c r="M31" i="28"/>
  <c r="AC31" i="28" s="1"/>
  <c r="L31" i="28"/>
  <c r="AB31" i="28" s="1"/>
  <c r="AA30" i="28"/>
  <c r="Z30" i="28"/>
  <c r="M30" i="28"/>
  <c r="AC30" i="28" s="1"/>
  <c r="L30" i="28"/>
  <c r="AB30" i="28" s="1"/>
  <c r="AA29" i="28"/>
  <c r="Z29" i="28"/>
  <c r="M29" i="28"/>
  <c r="AC29" i="28" s="1"/>
  <c r="L29" i="28"/>
  <c r="AB29" i="28" s="1"/>
  <c r="AA28" i="28"/>
  <c r="Z28" i="28"/>
  <c r="M28" i="28"/>
  <c r="AC28" i="28" s="1"/>
  <c r="L28" i="28"/>
  <c r="AB28" i="28" s="1"/>
  <c r="AA27" i="28"/>
  <c r="Z27" i="28"/>
  <c r="M27" i="28"/>
  <c r="AC27" i="28" s="1"/>
  <c r="L27" i="28"/>
  <c r="AB27" i="28" s="1"/>
  <c r="AA26" i="28"/>
  <c r="Z26" i="28"/>
  <c r="M26" i="28"/>
  <c r="L26" i="28"/>
  <c r="AB26" i="28" s="1"/>
  <c r="AA25" i="28"/>
  <c r="Z25" i="28"/>
  <c r="M25" i="28"/>
  <c r="AC25" i="28" s="1"/>
  <c r="L25" i="28"/>
  <c r="AB25" i="28" s="1"/>
  <c r="AA24" i="28"/>
  <c r="Z24" i="28"/>
  <c r="M24" i="28"/>
  <c r="AC24" i="28" s="1"/>
  <c r="L24" i="28"/>
  <c r="AB24" i="28" s="1"/>
  <c r="AA23" i="28"/>
  <c r="Z23" i="28"/>
  <c r="M23" i="28"/>
  <c r="AC23" i="28" s="1"/>
  <c r="L23" i="28"/>
  <c r="AB23" i="28" s="1"/>
  <c r="AA22" i="28"/>
  <c r="Z22" i="28"/>
  <c r="M22" i="28"/>
  <c r="AC22" i="28" s="1"/>
  <c r="L22" i="28"/>
  <c r="AB22" i="28" s="1"/>
  <c r="AA21" i="28"/>
  <c r="Z21" i="28"/>
  <c r="M21" i="28"/>
  <c r="AC21" i="28" s="1"/>
  <c r="L21" i="28"/>
  <c r="AB21" i="28" s="1"/>
  <c r="AA20" i="28"/>
  <c r="Z20" i="28"/>
  <c r="M20" i="28"/>
  <c r="AC20" i="28" s="1"/>
  <c r="L20" i="28"/>
  <c r="AB20" i="28" s="1"/>
  <c r="AA19" i="28"/>
  <c r="Z19" i="28"/>
  <c r="M19" i="28"/>
  <c r="AC19" i="28" s="1"/>
  <c r="L19" i="28"/>
  <c r="AB19" i="28" s="1"/>
  <c r="AA18" i="28"/>
  <c r="Z18" i="28"/>
  <c r="M18" i="28"/>
  <c r="AC18" i="28" s="1"/>
  <c r="L18" i="28"/>
  <c r="AB18" i="28" s="1"/>
  <c r="AA17" i="28"/>
  <c r="Z17" i="28"/>
  <c r="M17" i="28"/>
  <c r="AC17" i="28" s="1"/>
  <c r="L17" i="28"/>
  <c r="AB17" i="28" s="1"/>
  <c r="AA16" i="28"/>
  <c r="Z16" i="28"/>
  <c r="M16" i="28"/>
  <c r="AC16" i="28" s="1"/>
  <c r="L16" i="28"/>
  <c r="AB16" i="28" s="1"/>
  <c r="AA15" i="28"/>
  <c r="Z15" i="28"/>
  <c r="M15" i="28"/>
  <c r="AC15" i="28" s="1"/>
  <c r="L15" i="28"/>
  <c r="AB15" i="28" s="1"/>
  <c r="AA14" i="28"/>
  <c r="Z14" i="28"/>
  <c r="M14" i="28"/>
  <c r="AC14" i="28" s="1"/>
  <c r="L14" i="28"/>
  <c r="AB14" i="28" s="1"/>
  <c r="AA13" i="28"/>
  <c r="Z13" i="28"/>
  <c r="M13" i="28"/>
  <c r="AC13" i="28" s="1"/>
  <c r="L13" i="28"/>
  <c r="AB13" i="28" s="1"/>
  <c r="AA12" i="28"/>
  <c r="Z12" i="28"/>
  <c r="M12" i="28"/>
  <c r="AC12" i="28" s="1"/>
  <c r="L12" i="28"/>
  <c r="AB12" i="28" s="1"/>
  <c r="AA11" i="28"/>
  <c r="Z11" i="28"/>
  <c r="M11" i="28"/>
  <c r="AC11" i="28" s="1"/>
  <c r="L11" i="28"/>
  <c r="AB11" i="28" s="1"/>
  <c r="AA10" i="28"/>
  <c r="Z10" i="28"/>
  <c r="M10" i="28"/>
  <c r="AC10" i="28" s="1"/>
  <c r="L10" i="28"/>
  <c r="AB10" i="28" s="1"/>
  <c r="AA9" i="28"/>
  <c r="Z9" i="28"/>
  <c r="M9" i="28"/>
  <c r="AC9" i="28" s="1"/>
  <c r="L9" i="28"/>
  <c r="AB9" i="28" s="1"/>
  <c r="AA8" i="28"/>
  <c r="Z8" i="28"/>
  <c r="M8" i="28"/>
  <c r="AC8" i="28" s="1"/>
  <c r="L8" i="28"/>
  <c r="AB8" i="28" s="1"/>
  <c r="AA7" i="28"/>
  <c r="Z7" i="28"/>
  <c r="M7" i="28"/>
  <c r="AC7" i="28" s="1"/>
  <c r="L7" i="28"/>
  <c r="AB7" i="28" s="1"/>
  <c r="AA6" i="28"/>
  <c r="Z6" i="28"/>
  <c r="M6" i="28"/>
  <c r="AC6" i="28" s="1"/>
  <c r="L6" i="28"/>
  <c r="AB6" i="28" s="1"/>
  <c r="AA5" i="28"/>
  <c r="Z5" i="28"/>
  <c r="M5" i="28"/>
  <c r="AC5" i="28" s="1"/>
  <c r="L5" i="28"/>
  <c r="AB5" i="28" s="1"/>
  <c r="AA4" i="28"/>
  <c r="Z4" i="28"/>
  <c r="Z44" i="28" s="1"/>
  <c r="M4" i="28"/>
  <c r="L4" i="28"/>
  <c r="AB4" i="28" s="1"/>
  <c r="AB44" i="28" s="1"/>
  <c r="AA44" i="28" l="1"/>
  <c r="AC26" i="28"/>
  <c r="AD26" i="28" s="1"/>
  <c r="M44" i="28"/>
  <c r="L44" i="28"/>
  <c r="AC4" i="28"/>
  <c r="AD5" i="28"/>
  <c r="AD6" i="28"/>
  <c r="AD7" i="28"/>
  <c r="AD8" i="28"/>
  <c r="AD9" i="28"/>
  <c r="AD10" i="28"/>
  <c r="AD11" i="28"/>
  <c r="AD12" i="28"/>
  <c r="AD13" i="28"/>
  <c r="AD14" i="28"/>
  <c r="AD15" i="28"/>
  <c r="AD16" i="28"/>
  <c r="AD17" i="28"/>
  <c r="AD18" i="28"/>
  <c r="AD19" i="28"/>
  <c r="AD20" i="28"/>
  <c r="AD21" i="28"/>
  <c r="AD22" i="28"/>
  <c r="AD23" i="28"/>
  <c r="AD24" i="28"/>
  <c r="AD25" i="28"/>
  <c r="AD27" i="28"/>
  <c r="AD28" i="28"/>
  <c r="AD29" i="28"/>
  <c r="AD30" i="28"/>
  <c r="AD31" i="28"/>
  <c r="AD32" i="28"/>
  <c r="AD33" i="28"/>
  <c r="AD34" i="28"/>
  <c r="AD35" i="28"/>
  <c r="AD36" i="28"/>
  <c r="AD37" i="28"/>
  <c r="AD38" i="28"/>
  <c r="AD39" i="28"/>
  <c r="AD40" i="28"/>
  <c r="AD41" i="28"/>
  <c r="AD42" i="28"/>
  <c r="AD43" i="28"/>
  <c r="AC44" i="28" l="1"/>
  <c r="AD44" i="28" s="1"/>
  <c r="AD4" i="28"/>
  <c r="AD5" i="19" l="1"/>
  <c r="M2" i="19"/>
  <c r="H2" i="19"/>
  <c r="C2" i="19"/>
  <c r="D2" i="26" s="1"/>
  <c r="F4" i="19" l="1"/>
  <c r="A2" i="28"/>
  <c r="B11" i="19" l="1"/>
  <c r="C4" i="3" l="1"/>
  <c r="C4" i="1" l="1"/>
  <c r="S37" i="27" l="1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D2" i="27"/>
  <c r="S36" i="23" l="1"/>
  <c r="S37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W53" i="12" l="1"/>
  <c r="T52" i="12"/>
  <c r="A16" i="25"/>
  <c r="A10" i="25"/>
  <c r="A4" i="25"/>
  <c r="B24" i="25" l="1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T53" i="12"/>
  <c r="T54" i="12"/>
  <c r="K24" i="25"/>
  <c r="J24" i="25"/>
  <c r="F24" i="25"/>
  <c r="C24" i="25"/>
  <c r="I24" i="25" s="1"/>
  <c r="K20" i="25"/>
  <c r="J20" i="25"/>
  <c r="F20" i="25"/>
  <c r="C20" i="25"/>
  <c r="I20" i="25" s="1"/>
  <c r="K19" i="25"/>
  <c r="J19" i="25"/>
  <c r="F19" i="25"/>
  <c r="C19" i="25"/>
  <c r="I19" i="25" s="1"/>
  <c r="K18" i="25"/>
  <c r="J18" i="25"/>
  <c r="F18" i="25"/>
  <c r="C18" i="25"/>
  <c r="K17" i="25"/>
  <c r="J17" i="25"/>
  <c r="C17" i="25"/>
  <c r="K16" i="25"/>
  <c r="J16" i="25"/>
  <c r="F16" i="25"/>
  <c r="C16" i="25"/>
  <c r="K15" i="25"/>
  <c r="J15" i="25"/>
  <c r="F15" i="25"/>
  <c r="C15" i="25"/>
  <c r="K14" i="25"/>
  <c r="J14" i="25"/>
  <c r="F14" i="25"/>
  <c r="C14" i="25"/>
  <c r="K13" i="25"/>
  <c r="J13" i="25"/>
  <c r="F13" i="25"/>
  <c r="C13" i="25"/>
  <c r="K12" i="25"/>
  <c r="J12" i="25"/>
  <c r="F12" i="25"/>
  <c r="C12" i="25"/>
  <c r="K11" i="25"/>
  <c r="J11" i="25"/>
  <c r="F11" i="25"/>
  <c r="C11" i="25"/>
  <c r="K10" i="25"/>
  <c r="J10" i="25"/>
  <c r="F10" i="25"/>
  <c r="C10" i="25"/>
  <c r="K9" i="25"/>
  <c r="J9" i="25"/>
  <c r="F9" i="25"/>
  <c r="C9" i="25"/>
  <c r="K8" i="25"/>
  <c r="J8" i="25"/>
  <c r="F8" i="25"/>
  <c r="C8" i="25"/>
  <c r="K7" i="25"/>
  <c r="J7" i="25"/>
  <c r="F7" i="25"/>
  <c r="C7" i="25"/>
  <c r="K6" i="25"/>
  <c r="J6" i="25"/>
  <c r="F6" i="25"/>
  <c r="C6" i="25"/>
  <c r="K5" i="25"/>
  <c r="J5" i="25"/>
  <c r="F5" i="25"/>
  <c r="C5" i="25"/>
  <c r="K4" i="25"/>
  <c r="J4" i="25"/>
  <c r="F4" i="25"/>
  <c r="C4" i="25"/>
  <c r="F25" i="25" l="1"/>
  <c r="Q53" i="12" s="1"/>
  <c r="I4" i="25"/>
  <c r="C25" i="25"/>
  <c r="I25" i="25" s="1"/>
  <c r="AD7" i="1"/>
  <c r="AE7" i="1"/>
  <c r="AC7" i="1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Q52" i="12"/>
  <c r="W54" i="12"/>
  <c r="W52" i="12"/>
  <c r="AE10" i="1" l="1"/>
  <c r="AC10" i="1"/>
  <c r="Q54" i="12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AD6" i="19" l="1"/>
  <c r="AC5" i="19"/>
  <c r="R5" i="11" l="1"/>
  <c r="S56" i="12"/>
  <c r="C25" i="23" l="1"/>
  <c r="C24" i="23"/>
  <c r="C23" i="23"/>
  <c r="C22" i="23"/>
  <c r="C21" i="23"/>
  <c r="C20" i="23"/>
  <c r="C19" i="23"/>
  <c r="C13" i="23"/>
  <c r="C18" i="23"/>
  <c r="C17" i="23"/>
  <c r="C16" i="23"/>
  <c r="C15" i="23"/>
  <c r="C14" i="23"/>
  <c r="F6" i="1"/>
  <c r="B5" i="19" l="1"/>
  <c r="B7" i="1" s="1"/>
  <c r="B9" i="1"/>
  <c r="D8" i="19"/>
  <c r="D11" i="19"/>
  <c r="D14" i="19"/>
  <c r="D17" i="19"/>
  <c r="D20" i="19"/>
  <c r="D23" i="19"/>
  <c r="D26" i="19"/>
  <c r="D29" i="19"/>
  <c r="D32" i="19"/>
  <c r="D35" i="19"/>
  <c r="D38" i="19"/>
  <c r="D41" i="19"/>
  <c r="D44" i="19"/>
  <c r="D47" i="19"/>
  <c r="D50" i="19"/>
  <c r="D53" i="19"/>
  <c r="D56" i="19"/>
  <c r="D59" i="19"/>
  <c r="D62" i="19"/>
  <c r="D65" i="19"/>
  <c r="D68" i="19"/>
  <c r="D71" i="19"/>
  <c r="D74" i="19"/>
  <c r="D77" i="19"/>
  <c r="D80" i="19"/>
  <c r="D83" i="19"/>
  <c r="D86" i="19"/>
  <c r="D89" i="19"/>
  <c r="D92" i="19"/>
  <c r="D95" i="19"/>
  <c r="D98" i="19"/>
  <c r="D101" i="19"/>
  <c r="D104" i="19"/>
  <c r="D107" i="19"/>
  <c r="D110" i="19"/>
  <c r="D113" i="19"/>
  <c r="D116" i="19"/>
  <c r="D119" i="19"/>
  <c r="D122" i="19"/>
  <c r="B8" i="19"/>
  <c r="B8" i="1" s="1"/>
  <c r="B14" i="19"/>
  <c r="B10" i="1" s="1"/>
  <c r="B17" i="19"/>
  <c r="B11" i="1" s="1"/>
  <c r="B20" i="19"/>
  <c r="B23" i="19"/>
  <c r="B26" i="19"/>
  <c r="B29" i="19"/>
  <c r="B32" i="19"/>
  <c r="B35" i="19"/>
  <c r="B38" i="19"/>
  <c r="B41" i="19"/>
  <c r="B44" i="19"/>
  <c r="B47" i="19"/>
  <c r="B50" i="19"/>
  <c r="B53" i="19"/>
  <c r="B56" i="19"/>
  <c r="B59" i="19"/>
  <c r="B62" i="19"/>
  <c r="B65" i="19"/>
  <c r="B68" i="19"/>
  <c r="B71" i="19"/>
  <c r="B74" i="19"/>
  <c r="B77" i="19"/>
  <c r="B80" i="19"/>
  <c r="B83" i="19"/>
  <c r="B86" i="19"/>
  <c r="B89" i="19"/>
  <c r="B92" i="19"/>
  <c r="B95" i="19"/>
  <c r="B98" i="19"/>
  <c r="B101" i="19"/>
  <c r="B104" i="19"/>
  <c r="B107" i="19"/>
  <c r="B110" i="19"/>
  <c r="B113" i="19"/>
  <c r="B116" i="19"/>
  <c r="B119" i="19"/>
  <c r="B122" i="19"/>
  <c r="A8" i="19"/>
  <c r="A11" i="19"/>
  <c r="A14" i="19"/>
  <c r="A17" i="19"/>
  <c r="A20" i="19"/>
  <c r="A23" i="19"/>
  <c r="A26" i="19"/>
  <c r="A29" i="19"/>
  <c r="A32" i="19"/>
  <c r="A35" i="19"/>
  <c r="A38" i="19"/>
  <c r="A41" i="19"/>
  <c r="A44" i="19"/>
  <c r="A47" i="19"/>
  <c r="A50" i="19"/>
  <c r="A53" i="19"/>
  <c r="A56" i="19"/>
  <c r="A59" i="19"/>
  <c r="A62" i="19"/>
  <c r="A65" i="19"/>
  <c r="A68" i="19"/>
  <c r="A71" i="19"/>
  <c r="A74" i="19"/>
  <c r="A77" i="19"/>
  <c r="A80" i="19"/>
  <c r="A83" i="19"/>
  <c r="A86" i="19"/>
  <c r="A89" i="19"/>
  <c r="A92" i="19"/>
  <c r="A95" i="19"/>
  <c r="A98" i="19"/>
  <c r="A101" i="19"/>
  <c r="A104" i="19"/>
  <c r="A107" i="19"/>
  <c r="A110" i="19"/>
  <c r="A113" i="19"/>
  <c r="A116" i="19"/>
  <c r="A119" i="19"/>
  <c r="A122" i="19"/>
  <c r="D5" i="19"/>
  <c r="D7" i="1" s="1"/>
  <c r="A5" i="19"/>
  <c r="W19" i="5" l="1"/>
  <c r="W17" i="5"/>
  <c r="R24" i="26" s="1"/>
  <c r="V19" i="5"/>
  <c r="V17" i="5"/>
  <c r="W24" i="2"/>
  <c r="V24" i="2"/>
  <c r="W22" i="2"/>
  <c r="W26" i="2"/>
  <c r="W25" i="2"/>
  <c r="W21" i="2"/>
  <c r="V20" i="2"/>
  <c r="W19" i="2"/>
  <c r="W20" i="5"/>
  <c r="W18" i="5"/>
  <c r="V20" i="5"/>
  <c r="V18" i="5"/>
  <c r="W23" i="2"/>
  <c r="V23" i="2"/>
  <c r="V22" i="2"/>
  <c r="W25" i="12" s="1"/>
  <c r="V26" i="2"/>
  <c r="V25" i="2"/>
  <c r="V21" i="2"/>
  <c r="W24" i="12" s="1"/>
  <c r="W20" i="2"/>
  <c r="V19" i="2"/>
  <c r="W22" i="12" s="1"/>
  <c r="W26" i="5"/>
  <c r="R33" i="26" s="1"/>
  <c r="V26" i="5"/>
  <c r="V25" i="5"/>
  <c r="V24" i="5"/>
  <c r="V23" i="5"/>
  <c r="V22" i="5"/>
  <c r="V21" i="5"/>
  <c r="V16" i="5"/>
  <c r="V15" i="5"/>
  <c r="V14" i="5"/>
  <c r="V13" i="5"/>
  <c r="V12" i="5"/>
  <c r="V11" i="5"/>
  <c r="V10" i="5"/>
  <c r="V9" i="5"/>
  <c r="V8" i="5"/>
  <c r="V7" i="5"/>
  <c r="V6" i="5"/>
  <c r="W18" i="2"/>
  <c r="W16" i="2"/>
  <c r="W14" i="2"/>
  <c r="W12" i="2"/>
  <c r="W10" i="2"/>
  <c r="W8" i="2"/>
  <c r="W6" i="2"/>
  <c r="V17" i="2"/>
  <c r="V15" i="2"/>
  <c r="V13" i="2"/>
  <c r="V11" i="2"/>
  <c r="V9" i="2"/>
  <c r="V7" i="2"/>
  <c r="W25" i="5"/>
  <c r="R32" i="26" s="1"/>
  <c r="W24" i="5"/>
  <c r="R31" i="26" s="1"/>
  <c r="W23" i="5"/>
  <c r="R30" i="26" s="1"/>
  <c r="W22" i="5"/>
  <c r="R29" i="26" s="1"/>
  <c r="W21" i="5"/>
  <c r="R28" i="26" s="1"/>
  <c r="W16" i="5"/>
  <c r="R23" i="26" s="1"/>
  <c r="W15" i="5"/>
  <c r="R22" i="26" s="1"/>
  <c r="W14" i="5"/>
  <c r="R21" i="26" s="1"/>
  <c r="W13" i="5"/>
  <c r="R20" i="26" s="1"/>
  <c r="W12" i="5"/>
  <c r="R19" i="26" s="1"/>
  <c r="W11" i="5"/>
  <c r="R18" i="26" s="1"/>
  <c r="W10" i="5"/>
  <c r="R17" i="26" s="1"/>
  <c r="W9" i="5"/>
  <c r="R16" i="26" s="1"/>
  <c r="W8" i="5"/>
  <c r="R15" i="26" s="1"/>
  <c r="W7" i="5"/>
  <c r="R14" i="26" s="1"/>
  <c r="W6" i="5"/>
  <c r="W17" i="2"/>
  <c r="W15" i="2"/>
  <c r="W13" i="2"/>
  <c r="W11" i="2"/>
  <c r="W9" i="2"/>
  <c r="W7" i="2"/>
  <c r="V18" i="2"/>
  <c r="V16" i="2"/>
  <c r="V14" i="2"/>
  <c r="V12" i="2"/>
  <c r="V10" i="2"/>
  <c r="V8" i="2"/>
  <c r="V6" i="2"/>
  <c r="Z2" i="19"/>
  <c r="AB2" i="19"/>
  <c r="B45" i="8"/>
  <c r="S44" i="11" s="1"/>
  <c r="D45" i="8"/>
  <c r="B46" i="3"/>
  <c r="D46" i="3"/>
  <c r="D46" i="1"/>
  <c r="B46" i="1"/>
  <c r="B44" i="8"/>
  <c r="S43" i="11" s="1"/>
  <c r="D44" i="8"/>
  <c r="D45" i="3"/>
  <c r="B45" i="3"/>
  <c r="D45" i="1"/>
  <c r="B45" i="1"/>
  <c r="D43" i="8"/>
  <c r="B43" i="8"/>
  <c r="S42" i="11" s="1"/>
  <c r="B44" i="3"/>
  <c r="D44" i="3"/>
  <c r="D44" i="1"/>
  <c r="B44" i="1"/>
  <c r="D42" i="8"/>
  <c r="B42" i="8"/>
  <c r="S41" i="11" s="1"/>
  <c r="D43" i="3"/>
  <c r="B43" i="3"/>
  <c r="B43" i="1"/>
  <c r="D43" i="1"/>
  <c r="B41" i="8"/>
  <c r="S40" i="11" s="1"/>
  <c r="D41" i="8"/>
  <c r="B42" i="3"/>
  <c r="D42" i="3"/>
  <c r="D42" i="1"/>
  <c r="B42" i="1"/>
  <c r="B40" i="8"/>
  <c r="S39" i="11" s="1"/>
  <c r="D40" i="8"/>
  <c r="D41" i="3"/>
  <c r="B41" i="3"/>
  <c r="D41" i="1"/>
  <c r="B41" i="1"/>
  <c r="D39" i="8"/>
  <c r="B39" i="8"/>
  <c r="S38" i="11" s="1"/>
  <c r="D40" i="3"/>
  <c r="B40" i="3"/>
  <c r="D40" i="1"/>
  <c r="B40" i="1"/>
  <c r="B38" i="8"/>
  <c r="S37" i="11" s="1"/>
  <c r="D38" i="8"/>
  <c r="D39" i="3"/>
  <c r="B39" i="3"/>
  <c r="D39" i="1"/>
  <c r="B39" i="1"/>
  <c r="B37" i="8"/>
  <c r="S36" i="11" s="1"/>
  <c r="D37" i="8"/>
  <c r="B38" i="3"/>
  <c r="D38" i="3"/>
  <c r="D38" i="1"/>
  <c r="B38" i="1"/>
  <c r="D36" i="8"/>
  <c r="B36" i="8"/>
  <c r="S35" i="11" s="1"/>
  <c r="D37" i="3"/>
  <c r="B37" i="3"/>
  <c r="D37" i="1"/>
  <c r="B37" i="1"/>
  <c r="F45" i="8"/>
  <c r="F44" i="8"/>
  <c r="F43" i="8"/>
  <c r="F42" i="8"/>
  <c r="F41" i="8"/>
  <c r="F40" i="8"/>
  <c r="F39" i="8"/>
  <c r="F38" i="8"/>
  <c r="F36" i="8"/>
  <c r="D35" i="8"/>
  <c r="B35" i="8"/>
  <c r="S34" i="11" s="1"/>
  <c r="D36" i="3"/>
  <c r="B36" i="3"/>
  <c r="D36" i="1"/>
  <c r="B36" i="1"/>
  <c r="D34" i="8"/>
  <c r="B34" i="8"/>
  <c r="S33" i="11" s="1"/>
  <c r="B35" i="3"/>
  <c r="D35" i="3"/>
  <c r="D35" i="1"/>
  <c r="B35" i="1"/>
  <c r="D33" i="8"/>
  <c r="B33" i="8"/>
  <c r="S32" i="11" s="1"/>
  <c r="D34" i="3"/>
  <c r="B34" i="3"/>
  <c r="D34" i="1"/>
  <c r="B34" i="1"/>
  <c r="D32" i="8"/>
  <c r="B32" i="8"/>
  <c r="S31" i="11" s="1"/>
  <c r="B33" i="3"/>
  <c r="D33" i="3"/>
  <c r="D33" i="1"/>
  <c r="B33" i="1"/>
  <c r="D31" i="8"/>
  <c r="B31" i="8"/>
  <c r="S30" i="11" s="1"/>
  <c r="D32" i="3"/>
  <c r="B32" i="3"/>
  <c r="D32" i="1"/>
  <c r="B32" i="1"/>
  <c r="D30" i="8"/>
  <c r="B30" i="8"/>
  <c r="S29" i="11" s="1"/>
  <c r="D31" i="3"/>
  <c r="B31" i="3"/>
  <c r="B30" i="3"/>
  <c r="D31" i="1"/>
  <c r="B31" i="1"/>
  <c r="D29" i="8"/>
  <c r="B29" i="8"/>
  <c r="S28" i="11" s="1"/>
  <c r="D30" i="3"/>
  <c r="D30" i="1"/>
  <c r="B30" i="1"/>
  <c r="D28" i="8"/>
  <c r="B28" i="8"/>
  <c r="S27" i="11" s="1"/>
  <c r="B29" i="3"/>
  <c r="B28" i="3"/>
  <c r="D29" i="3"/>
  <c r="D28" i="3"/>
  <c r="D29" i="1"/>
  <c r="B29" i="1"/>
  <c r="B27" i="8"/>
  <c r="S26" i="11" s="1"/>
  <c r="D27" i="8"/>
  <c r="B28" i="1"/>
  <c r="D28" i="1"/>
  <c r="D26" i="8"/>
  <c r="B26" i="8"/>
  <c r="S25" i="11" s="1"/>
  <c r="D27" i="3"/>
  <c r="B27" i="3"/>
  <c r="D27" i="1"/>
  <c r="B27" i="1"/>
  <c r="D25" i="8"/>
  <c r="B25" i="8"/>
  <c r="S24" i="11" s="1"/>
  <c r="B26" i="3"/>
  <c r="D26" i="3"/>
  <c r="B26" i="1"/>
  <c r="D26" i="1"/>
  <c r="D24" i="8"/>
  <c r="B24" i="8"/>
  <c r="S23" i="11" s="1"/>
  <c r="D25" i="3"/>
  <c r="B25" i="3"/>
  <c r="D25" i="1"/>
  <c r="B25" i="1"/>
  <c r="D23" i="8"/>
  <c r="B23" i="8"/>
  <c r="S22" i="11" s="1"/>
  <c r="B24" i="3"/>
  <c r="D24" i="3"/>
  <c r="B24" i="1"/>
  <c r="D24" i="1"/>
  <c r="B22" i="8"/>
  <c r="S21" i="11" s="1"/>
  <c r="D22" i="8"/>
  <c r="B23" i="3"/>
  <c r="D23" i="3"/>
  <c r="B23" i="1"/>
  <c r="D23" i="1"/>
  <c r="D21" i="8"/>
  <c r="B21" i="8"/>
  <c r="S20" i="11" s="1"/>
  <c r="D22" i="3"/>
  <c r="B22" i="3"/>
  <c r="D22" i="1"/>
  <c r="B22" i="1"/>
  <c r="D20" i="8"/>
  <c r="B20" i="8"/>
  <c r="S19" i="11" s="1"/>
  <c r="D21" i="3"/>
  <c r="B21" i="3"/>
  <c r="D21" i="1"/>
  <c r="B21" i="1"/>
  <c r="D19" i="8"/>
  <c r="B19" i="8"/>
  <c r="S18" i="11" s="1"/>
  <c r="D20" i="3"/>
  <c r="B20" i="3"/>
  <c r="B20" i="1"/>
  <c r="D20" i="1"/>
  <c r="D18" i="8"/>
  <c r="B18" i="8"/>
  <c r="S17" i="11" s="1"/>
  <c r="D19" i="3"/>
  <c r="B19" i="3"/>
  <c r="D19" i="1"/>
  <c r="B19" i="1"/>
  <c r="D17" i="8"/>
  <c r="B17" i="8"/>
  <c r="S16" i="11" s="1"/>
  <c r="D18" i="3"/>
  <c r="B18" i="3"/>
  <c r="D18" i="1"/>
  <c r="B18" i="1"/>
  <c r="D16" i="8"/>
  <c r="B16" i="8"/>
  <c r="S15" i="11" s="1"/>
  <c r="D17" i="3"/>
  <c r="B17" i="3"/>
  <c r="D17" i="1"/>
  <c r="B17" i="1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0" i="8"/>
  <c r="F19" i="8"/>
  <c r="F18" i="8"/>
  <c r="F17" i="8"/>
  <c r="F16" i="8"/>
  <c r="W27" i="5" l="1"/>
  <c r="V27" i="5"/>
  <c r="V27" i="2"/>
  <c r="W27" i="2"/>
  <c r="AE17" i="3"/>
  <c r="AC17" i="3"/>
  <c r="AE17" i="1"/>
  <c r="AC17" i="1"/>
  <c r="AC18" i="3"/>
  <c r="AE18" i="3"/>
  <c r="AE18" i="1"/>
  <c r="AC18" i="1"/>
  <c r="AC19" i="3"/>
  <c r="AE19" i="3"/>
  <c r="AC19" i="1"/>
  <c r="AE19" i="1"/>
  <c r="AE20" i="1"/>
  <c r="AC20" i="1"/>
  <c r="AC20" i="3"/>
  <c r="AE20" i="3"/>
  <c r="AE21" i="1"/>
  <c r="AC21" i="1"/>
  <c r="AE21" i="3"/>
  <c r="AC21" i="3"/>
  <c r="AE22" i="1"/>
  <c r="AC22" i="1"/>
  <c r="AC22" i="3"/>
  <c r="AE22" i="3"/>
  <c r="AC23" i="3"/>
  <c r="AE23" i="3"/>
  <c r="AC23" i="1"/>
  <c r="AE23" i="1"/>
  <c r="AE24" i="1"/>
  <c r="AC24" i="1"/>
  <c r="AC24" i="3"/>
  <c r="AE24" i="3"/>
  <c r="AC25" i="1"/>
  <c r="AE25" i="1"/>
  <c r="AE25" i="3"/>
  <c r="AC25" i="3"/>
  <c r="AE26" i="3"/>
  <c r="AC26" i="3"/>
  <c r="AE26" i="1"/>
  <c r="AC26" i="1"/>
  <c r="AC27" i="1"/>
  <c r="AE27" i="1"/>
  <c r="AC27" i="3"/>
  <c r="AE27" i="3"/>
  <c r="AE28" i="3"/>
  <c r="AC28" i="3"/>
  <c r="AE28" i="1"/>
  <c r="AC28" i="1"/>
  <c r="AE29" i="1"/>
  <c r="AC29" i="1"/>
  <c r="AE29" i="3"/>
  <c r="AC29" i="3"/>
  <c r="AE30" i="3"/>
  <c r="AC30" i="3"/>
  <c r="AE30" i="1"/>
  <c r="AC30" i="1"/>
  <c r="AC31" i="1"/>
  <c r="AE31" i="1"/>
  <c r="AC31" i="3"/>
  <c r="AE31" i="3"/>
  <c r="AE32" i="3"/>
  <c r="AC32" i="3"/>
  <c r="AC32" i="1"/>
  <c r="AE32" i="1"/>
  <c r="AE33" i="3"/>
  <c r="AC33" i="3"/>
  <c r="AE33" i="1"/>
  <c r="AC33" i="1"/>
  <c r="AE34" i="1"/>
  <c r="AC34" i="1"/>
  <c r="AE34" i="3"/>
  <c r="AC34" i="3"/>
  <c r="AE35" i="3"/>
  <c r="AC35" i="3"/>
  <c r="AC35" i="1"/>
  <c r="AE35" i="1"/>
  <c r="AC36" i="3"/>
  <c r="AE36" i="3"/>
  <c r="AE36" i="1"/>
  <c r="AC36" i="1"/>
  <c r="AE38" i="1"/>
  <c r="AC38" i="1"/>
  <c r="AE38" i="3"/>
  <c r="AC38" i="3"/>
  <c r="AE37" i="1"/>
  <c r="AC37" i="1"/>
  <c r="AE37" i="3"/>
  <c r="AC37" i="3"/>
  <c r="AC39" i="1"/>
  <c r="AE39" i="1"/>
  <c r="AE39" i="3"/>
  <c r="AC39" i="3"/>
  <c r="AE40" i="1"/>
  <c r="AC40" i="1"/>
  <c r="AC40" i="3"/>
  <c r="AE40" i="3"/>
  <c r="AE41" i="1"/>
  <c r="AC41" i="1"/>
  <c r="AE41" i="3"/>
  <c r="AC41" i="3"/>
  <c r="AC42" i="1"/>
  <c r="AE42" i="1"/>
  <c r="AC42" i="3"/>
  <c r="AE42" i="3"/>
  <c r="AE43" i="3"/>
  <c r="AC43" i="3"/>
  <c r="AC43" i="1"/>
  <c r="AE43" i="1"/>
  <c r="AE44" i="1"/>
  <c r="AC44" i="1"/>
  <c r="AE44" i="3"/>
  <c r="AC44" i="3"/>
  <c r="AE45" i="1"/>
  <c r="AC45" i="1"/>
  <c r="AE45" i="3"/>
  <c r="AC45" i="3"/>
  <c r="AE46" i="1"/>
  <c r="AC46" i="1"/>
  <c r="AE46" i="3"/>
  <c r="AC46" i="3"/>
  <c r="W13" i="12"/>
  <c r="W17" i="12"/>
  <c r="W21" i="12"/>
  <c r="W11" i="12"/>
  <c r="W15" i="12"/>
  <c r="W19" i="12"/>
  <c r="W29" i="12"/>
  <c r="Q33" i="23"/>
  <c r="W26" i="12"/>
  <c r="X21" i="12"/>
  <c r="Q25" i="26"/>
  <c r="R25" i="26"/>
  <c r="R33" i="23"/>
  <c r="Q31" i="23"/>
  <c r="W27" i="12"/>
  <c r="X20" i="12"/>
  <c r="Q24" i="26"/>
  <c r="Q32" i="23"/>
  <c r="W28" i="12"/>
  <c r="X23" i="12"/>
  <c r="Q27" i="26"/>
  <c r="R27" i="26"/>
  <c r="W23" i="12"/>
  <c r="R32" i="23"/>
  <c r="R31" i="23"/>
  <c r="X22" i="12"/>
  <c r="Q26" i="26"/>
  <c r="R26" i="26"/>
  <c r="W12" i="12"/>
  <c r="W16" i="12"/>
  <c r="W20" i="12"/>
  <c r="X11" i="12"/>
  <c r="Q15" i="26"/>
  <c r="X13" i="12"/>
  <c r="Q17" i="26"/>
  <c r="X15" i="12"/>
  <c r="Q19" i="26"/>
  <c r="X17" i="12"/>
  <c r="Q21" i="26"/>
  <c r="X19" i="12"/>
  <c r="Q23" i="26"/>
  <c r="X25" i="12"/>
  <c r="Q29" i="26"/>
  <c r="X27" i="12"/>
  <c r="Q31" i="26"/>
  <c r="X29" i="12"/>
  <c r="Q33" i="26"/>
  <c r="W10" i="12"/>
  <c r="W14" i="12"/>
  <c r="W18" i="12"/>
  <c r="Q14" i="26"/>
  <c r="X10" i="12"/>
  <c r="Q16" i="26"/>
  <c r="X12" i="12"/>
  <c r="Q18" i="26"/>
  <c r="X14" i="12"/>
  <c r="Q20" i="26"/>
  <c r="X16" i="12"/>
  <c r="Q22" i="26"/>
  <c r="X18" i="12"/>
  <c r="Q28" i="26"/>
  <c r="X24" i="12"/>
  <c r="Q30" i="26"/>
  <c r="X26" i="12"/>
  <c r="Q32" i="26"/>
  <c r="X28" i="12"/>
  <c r="F37" i="8"/>
  <c r="F21" i="8"/>
  <c r="D15" i="8"/>
  <c r="B15" i="8"/>
  <c r="S14" i="11" s="1"/>
  <c r="B14" i="8"/>
  <c r="S13" i="11" s="1"/>
  <c r="D16" i="3"/>
  <c r="B16" i="3"/>
  <c r="D16" i="1"/>
  <c r="B16" i="1"/>
  <c r="F15" i="8"/>
  <c r="F7" i="8"/>
  <c r="AE16" i="1" l="1"/>
  <c r="AC16" i="1"/>
  <c r="AC16" i="3"/>
  <c r="AE16" i="3"/>
  <c r="F6" i="8"/>
  <c r="AC7" i="19"/>
  <c r="AD7" i="19"/>
  <c r="AB1" i="19" l="1"/>
  <c r="F5" i="8"/>
  <c r="F6" i="3"/>
  <c r="F14" i="8"/>
  <c r="D14" i="8"/>
  <c r="D15" i="3"/>
  <c r="B15" i="3"/>
  <c r="B15" i="1"/>
  <c r="D15" i="1"/>
  <c r="D13" i="8"/>
  <c r="B13" i="8"/>
  <c r="S12" i="11" s="1"/>
  <c r="D14" i="3"/>
  <c r="B14" i="3"/>
  <c r="D14" i="1"/>
  <c r="B14" i="1"/>
  <c r="F12" i="8"/>
  <c r="B12" i="8"/>
  <c r="S11" i="11" s="1"/>
  <c r="D12" i="8"/>
  <c r="D11" i="8"/>
  <c r="D13" i="3"/>
  <c r="B13" i="3"/>
  <c r="B13" i="1"/>
  <c r="D13" i="1"/>
  <c r="F11" i="8"/>
  <c r="B11" i="8"/>
  <c r="S10" i="11" s="1"/>
  <c r="D12" i="3"/>
  <c r="B12" i="3"/>
  <c r="F10" i="8"/>
  <c r="D10" i="8"/>
  <c r="B10" i="8"/>
  <c r="S9" i="11" s="1"/>
  <c r="D12" i="1"/>
  <c r="B12" i="1"/>
  <c r="D11" i="3"/>
  <c r="B11" i="3"/>
  <c r="D11" i="1"/>
  <c r="F9" i="8"/>
  <c r="D10" i="1"/>
  <c r="D9" i="8"/>
  <c r="B9" i="8"/>
  <c r="S8" i="11" s="1"/>
  <c r="D10" i="3"/>
  <c r="B10" i="3"/>
  <c r="AC10" i="3" l="1"/>
  <c r="AE10" i="3"/>
  <c r="AC11" i="1"/>
  <c r="AE11" i="1"/>
  <c r="AE11" i="3"/>
  <c r="AC11" i="3"/>
  <c r="AC12" i="3"/>
  <c r="AE12" i="3"/>
  <c r="AE12" i="1"/>
  <c r="AC12" i="1"/>
  <c r="AE13" i="3"/>
  <c r="AC13" i="3"/>
  <c r="AE13" i="1"/>
  <c r="AC13" i="1"/>
  <c r="AE14" i="1"/>
  <c r="AC14" i="1"/>
  <c r="AC14" i="3"/>
  <c r="AE14" i="3"/>
  <c r="AE15" i="3"/>
  <c r="AC15" i="3"/>
  <c r="AC15" i="1"/>
  <c r="AE15" i="1"/>
  <c r="F13" i="8"/>
  <c r="D9" i="1" l="1"/>
  <c r="G2" i="3" l="1"/>
  <c r="G2" i="1"/>
  <c r="C2" i="8"/>
  <c r="C2" i="3"/>
  <c r="C2" i="1"/>
  <c r="D9" i="3"/>
  <c r="AB35" i="12" s="1"/>
  <c r="C35" i="12" s="1"/>
  <c r="B9" i="3"/>
  <c r="D8" i="8"/>
  <c r="AB36" i="12" s="1"/>
  <c r="C36" i="12" s="1"/>
  <c r="B8" i="8"/>
  <c r="S7" i="11" s="1"/>
  <c r="B7" i="8"/>
  <c r="S6" i="11" s="1"/>
  <c r="AC9" i="1" l="1"/>
  <c r="AE9" i="1"/>
  <c r="AE9" i="3"/>
  <c r="AC9" i="3"/>
  <c r="AD8" i="1"/>
  <c r="AE8" i="1"/>
  <c r="AC8" i="1"/>
  <c r="E9" i="12"/>
  <c r="F8" i="8"/>
  <c r="AA2" i="8" l="1"/>
  <c r="AC9" i="19" l="1"/>
  <c r="AC8" i="19"/>
  <c r="G4" i="8"/>
  <c r="G4" i="3"/>
  <c r="G4" i="1"/>
  <c r="J1" i="25" s="1"/>
  <c r="D6" i="8"/>
  <c r="D7" i="8"/>
  <c r="D7" i="3"/>
  <c r="B6" i="8"/>
  <c r="S5" i="11" s="1"/>
  <c r="B8" i="3"/>
  <c r="B7" i="3"/>
  <c r="D8" i="3"/>
  <c r="D8" i="1"/>
  <c r="Z36" i="12" l="1"/>
  <c r="B36" i="12" s="1"/>
  <c r="Z35" i="12"/>
  <c r="B35" i="12" s="1"/>
  <c r="A4" i="3"/>
  <c r="AB34" i="12"/>
  <c r="C34" i="12" s="1"/>
  <c r="Z34" i="12"/>
  <c r="B34" i="12" s="1"/>
  <c r="H23" i="2"/>
  <c r="N22" i="2"/>
  <c r="H22" i="2"/>
  <c r="T21" i="2"/>
  <c r="P28" i="23" s="1"/>
  <c r="K24" i="2"/>
  <c r="L31" i="23" s="1"/>
  <c r="N20" i="2"/>
  <c r="H20" i="2"/>
  <c r="T18" i="2"/>
  <c r="P25" i="23" s="1"/>
  <c r="E18" i="2"/>
  <c r="N23" i="2"/>
  <c r="T22" i="2"/>
  <c r="P29" i="23" s="1"/>
  <c r="K22" i="2"/>
  <c r="E22" i="2"/>
  <c r="H21" i="2"/>
  <c r="E24" i="2"/>
  <c r="T20" i="2"/>
  <c r="P27" i="23" s="1"/>
  <c r="K20" i="2"/>
  <c r="E20" i="2"/>
  <c r="M18" i="2"/>
  <c r="K26" i="2"/>
  <c r="L33" i="23" s="1"/>
  <c r="H18" i="2"/>
  <c r="K25" i="2"/>
  <c r="L32" i="23" s="1"/>
  <c r="N21" i="2"/>
  <c r="S23" i="2"/>
  <c r="G19" i="2"/>
  <c r="S24" i="2"/>
  <c r="O31" i="23" s="1"/>
  <c r="S20" i="2"/>
  <c r="D19" i="2"/>
  <c r="S19" i="2"/>
  <c r="M21" i="2"/>
  <c r="E26" i="2"/>
  <c r="T23" i="2"/>
  <c r="P30" i="23" s="1"/>
  <c r="E25" i="2"/>
  <c r="H26" i="2"/>
  <c r="J33" i="23" s="1"/>
  <c r="H25" i="2"/>
  <c r="J32" i="23" s="1"/>
  <c r="N24" i="2"/>
  <c r="N31" i="23" s="1"/>
  <c r="E21" i="2"/>
  <c r="H19" i="2"/>
  <c r="T19" i="2"/>
  <c r="P26" i="23" s="1"/>
  <c r="N18" i="2"/>
  <c r="G22" i="2"/>
  <c r="M22" i="2"/>
  <c r="G21" i="2"/>
  <c r="D20" i="2"/>
  <c r="J20" i="2"/>
  <c r="D25" i="2"/>
  <c r="J25" i="2"/>
  <c r="K32" i="23" s="1"/>
  <c r="G24" i="2"/>
  <c r="I31" i="23" s="1"/>
  <c r="M24" i="2"/>
  <c r="M31" i="23" s="1"/>
  <c r="D23" i="2"/>
  <c r="J23" i="2"/>
  <c r="G26" i="2"/>
  <c r="I33" i="23" s="1"/>
  <c r="S26" i="2"/>
  <c r="O33" i="23" s="1"/>
  <c r="G18" i="2"/>
  <c r="T24" i="2"/>
  <c r="J18" i="2"/>
  <c r="K23" i="2"/>
  <c r="K19" i="2"/>
  <c r="S25" i="2"/>
  <c r="O32" i="23" s="1"/>
  <c r="S21" i="2"/>
  <c r="M19" i="2"/>
  <c r="M26" i="2"/>
  <c r="M33" i="23" s="1"/>
  <c r="S22" i="2"/>
  <c r="S18" i="2"/>
  <c r="J19" i="2"/>
  <c r="N26" i="2"/>
  <c r="N33" i="23" s="1"/>
  <c r="N25" i="2"/>
  <c r="N32" i="23" s="1"/>
  <c r="T25" i="2"/>
  <c r="T26" i="2"/>
  <c r="H24" i="2"/>
  <c r="J31" i="23" s="1"/>
  <c r="E23" i="2"/>
  <c r="K21" i="2"/>
  <c r="N19" i="2"/>
  <c r="E19" i="2"/>
  <c r="D22" i="2"/>
  <c r="J22" i="2"/>
  <c r="D21" i="2"/>
  <c r="J21" i="2"/>
  <c r="G20" i="2"/>
  <c r="M20" i="2"/>
  <c r="G25" i="2"/>
  <c r="I32" i="23" s="1"/>
  <c r="M25" i="2"/>
  <c r="M32" i="23" s="1"/>
  <c r="D24" i="2"/>
  <c r="J24" i="2"/>
  <c r="K31" i="23" s="1"/>
  <c r="G23" i="2"/>
  <c r="M23" i="2"/>
  <c r="D26" i="2"/>
  <c r="J26" i="2"/>
  <c r="K33" i="23" s="1"/>
  <c r="D18" i="2"/>
  <c r="K18" i="2"/>
  <c r="T19" i="5"/>
  <c r="N20" i="5"/>
  <c r="N27" i="26" s="1"/>
  <c r="N18" i="5"/>
  <c r="N25" i="26" s="1"/>
  <c r="K18" i="5"/>
  <c r="L25" i="26" s="1"/>
  <c r="H19" i="5"/>
  <c r="J26" i="26" s="1"/>
  <c r="E20" i="5"/>
  <c r="T20" i="5"/>
  <c r="T18" i="5"/>
  <c r="N19" i="5"/>
  <c r="N26" i="26" s="1"/>
  <c r="K20" i="5"/>
  <c r="L27" i="26" s="1"/>
  <c r="H20" i="5"/>
  <c r="J27" i="26" s="1"/>
  <c r="H18" i="5"/>
  <c r="J25" i="26" s="1"/>
  <c r="E18" i="5"/>
  <c r="J19" i="5"/>
  <c r="K26" i="26" s="1"/>
  <c r="K19" i="5"/>
  <c r="L26" i="26" s="1"/>
  <c r="S19" i="5"/>
  <c r="O26" i="26" s="1"/>
  <c r="J20" i="5"/>
  <c r="K27" i="26" s="1"/>
  <c r="D20" i="5"/>
  <c r="J18" i="5"/>
  <c r="K25" i="26" s="1"/>
  <c r="D19" i="5"/>
  <c r="M18" i="5"/>
  <c r="M25" i="26" s="1"/>
  <c r="S18" i="5"/>
  <c r="O25" i="26" s="1"/>
  <c r="G19" i="5"/>
  <c r="I26" i="26" s="1"/>
  <c r="G17" i="5"/>
  <c r="I24" i="26" s="1"/>
  <c r="J17" i="5"/>
  <c r="K24" i="26" s="1"/>
  <c r="N17" i="5"/>
  <c r="N24" i="26" s="1"/>
  <c r="H17" i="5"/>
  <c r="J24" i="26" s="1"/>
  <c r="E19" i="5"/>
  <c r="M17" i="5"/>
  <c r="M24" i="26" s="1"/>
  <c r="K17" i="5"/>
  <c r="L24" i="26" s="1"/>
  <c r="S20" i="5"/>
  <c r="O27" i="26" s="1"/>
  <c r="D18" i="5"/>
  <c r="G20" i="5"/>
  <c r="I27" i="26" s="1"/>
  <c r="M19" i="5"/>
  <c r="M26" i="26" s="1"/>
  <c r="G18" i="5"/>
  <c r="I25" i="26" s="1"/>
  <c r="M20" i="5"/>
  <c r="M27" i="26" s="1"/>
  <c r="D17" i="5"/>
  <c r="G24" i="26" s="1"/>
  <c r="S17" i="5"/>
  <c r="O24" i="26" s="1"/>
  <c r="E17" i="5"/>
  <c r="H24" i="26" s="1"/>
  <c r="T17" i="5"/>
  <c r="P24" i="26" s="1"/>
  <c r="W20" i="10"/>
  <c r="N20" i="10"/>
  <c r="N27" i="27" s="1"/>
  <c r="H20" i="10"/>
  <c r="J27" i="27" s="1"/>
  <c r="T20" i="10"/>
  <c r="P27" i="27" s="1"/>
  <c r="K20" i="10"/>
  <c r="L27" i="27" s="1"/>
  <c r="E20" i="10"/>
  <c r="S18" i="10"/>
  <c r="O25" i="27" s="1"/>
  <c r="J18" i="10"/>
  <c r="K25" i="27" s="1"/>
  <c r="D18" i="10"/>
  <c r="S19" i="10"/>
  <c r="O26" i="27" s="1"/>
  <c r="D19" i="10"/>
  <c r="M19" i="10"/>
  <c r="M26" i="27" s="1"/>
  <c r="E18" i="10"/>
  <c r="K18" i="10"/>
  <c r="L25" i="27" s="1"/>
  <c r="T18" i="10"/>
  <c r="P25" i="27" s="1"/>
  <c r="N17" i="10"/>
  <c r="N24" i="27" s="1"/>
  <c r="T17" i="10"/>
  <c r="P24" i="27" s="1"/>
  <c r="E17" i="10"/>
  <c r="H24" i="27" s="1"/>
  <c r="T19" i="10"/>
  <c r="P26" i="27" s="1"/>
  <c r="K19" i="10"/>
  <c r="L26" i="27" s="1"/>
  <c r="E19" i="10"/>
  <c r="V20" i="10"/>
  <c r="G20" i="10"/>
  <c r="I27" i="27" s="1"/>
  <c r="J20" i="10"/>
  <c r="K27" i="27" s="1"/>
  <c r="V17" i="10"/>
  <c r="M17" i="10"/>
  <c r="M24" i="27" s="1"/>
  <c r="G17" i="10"/>
  <c r="I24" i="27" s="1"/>
  <c r="W18" i="10"/>
  <c r="V18" i="10"/>
  <c r="M18" i="10"/>
  <c r="M25" i="27" s="1"/>
  <c r="G18" i="10"/>
  <c r="I25" i="27" s="1"/>
  <c r="J19" i="10"/>
  <c r="K26" i="27" s="1"/>
  <c r="V19" i="10"/>
  <c r="G19" i="10"/>
  <c r="I26" i="27" s="1"/>
  <c r="H18" i="10"/>
  <c r="J25" i="27" s="1"/>
  <c r="N18" i="10"/>
  <c r="N25" i="27" s="1"/>
  <c r="W17" i="10"/>
  <c r="R24" i="27" s="1"/>
  <c r="H17" i="10"/>
  <c r="J24" i="27" s="1"/>
  <c r="K17" i="10"/>
  <c r="L24" i="27" s="1"/>
  <c r="W19" i="10"/>
  <c r="N19" i="10"/>
  <c r="N26" i="27" s="1"/>
  <c r="H19" i="10"/>
  <c r="J26" i="27" s="1"/>
  <c r="M20" i="10"/>
  <c r="M27" i="27" s="1"/>
  <c r="S20" i="10"/>
  <c r="O27" i="27" s="1"/>
  <c r="D20" i="10"/>
  <c r="S17" i="10"/>
  <c r="O24" i="27" s="1"/>
  <c r="J17" i="10"/>
  <c r="K24" i="27" s="1"/>
  <c r="D17" i="10"/>
  <c r="G24" i="27" s="1"/>
  <c r="N2" i="1"/>
  <c r="L2" i="1"/>
  <c r="D6" i="2"/>
  <c r="G34" i="12"/>
  <c r="A4" i="1"/>
  <c r="D6" i="11" s="1"/>
  <c r="G35" i="12"/>
  <c r="G36" i="12"/>
  <c r="F36" i="12"/>
  <c r="A2" i="1"/>
  <c r="C3" i="1" s="1"/>
  <c r="A2" i="8"/>
  <c r="L2" i="8"/>
  <c r="N2" i="8"/>
  <c r="A4" i="8"/>
  <c r="O6" i="11" s="1"/>
  <c r="F34" i="12"/>
  <c r="N6" i="2"/>
  <c r="T24" i="5"/>
  <c r="P31" i="26" s="1"/>
  <c r="T13" i="5"/>
  <c r="P20" i="26" s="1"/>
  <c r="T16" i="5"/>
  <c r="P23" i="26" s="1"/>
  <c r="T8" i="5"/>
  <c r="P15" i="26" s="1"/>
  <c r="T11" i="5"/>
  <c r="P18" i="26" s="1"/>
  <c r="T14" i="5"/>
  <c r="P21" i="26" s="1"/>
  <c r="T26" i="5"/>
  <c r="P33" i="26" s="1"/>
  <c r="T7" i="5"/>
  <c r="P14" i="26" s="1"/>
  <c r="T10" i="5"/>
  <c r="P17" i="26" s="1"/>
  <c r="T9" i="5"/>
  <c r="P16" i="26" s="1"/>
  <c r="T12" i="5"/>
  <c r="P19" i="26" s="1"/>
  <c r="T22" i="5"/>
  <c r="P29" i="26" s="1"/>
  <c r="T21" i="5"/>
  <c r="P28" i="26" s="1"/>
  <c r="T23" i="5"/>
  <c r="P30" i="26" s="1"/>
  <c r="T25" i="5"/>
  <c r="P32" i="26" s="1"/>
  <c r="T15" i="5"/>
  <c r="P22" i="26" s="1"/>
  <c r="T6" i="10"/>
  <c r="P13" i="27" s="1"/>
  <c r="T26" i="10"/>
  <c r="P33" i="27" s="1"/>
  <c r="T15" i="10"/>
  <c r="P22" i="27" s="1"/>
  <c r="T7" i="10"/>
  <c r="P14" i="27" s="1"/>
  <c r="T16" i="10"/>
  <c r="P23" i="27" s="1"/>
  <c r="T8" i="10"/>
  <c r="P15" i="27" s="1"/>
  <c r="T21" i="10"/>
  <c r="P28" i="27" s="1"/>
  <c r="T13" i="10"/>
  <c r="P20" i="27" s="1"/>
  <c r="T14" i="10"/>
  <c r="P21" i="27" s="1"/>
  <c r="T11" i="10"/>
  <c r="P18" i="27" s="1"/>
  <c r="T12" i="10"/>
  <c r="P19" i="27" s="1"/>
  <c r="T9" i="10"/>
  <c r="P16" i="27" s="1"/>
  <c r="T24" i="10"/>
  <c r="P31" i="27" s="1"/>
  <c r="T22" i="10"/>
  <c r="P29" i="27" s="1"/>
  <c r="T23" i="10"/>
  <c r="P30" i="27" s="1"/>
  <c r="T10" i="10"/>
  <c r="P17" i="27" s="1"/>
  <c r="T25" i="10"/>
  <c r="P32" i="27" s="1"/>
  <c r="T15" i="2"/>
  <c r="P22" i="23" s="1"/>
  <c r="T8" i="2"/>
  <c r="P15" i="23" s="1"/>
  <c r="T16" i="2"/>
  <c r="P23" i="23" s="1"/>
  <c r="T7" i="2"/>
  <c r="P14" i="23" s="1"/>
  <c r="R18" i="23"/>
  <c r="R26" i="23"/>
  <c r="R15" i="23"/>
  <c r="R23" i="23"/>
  <c r="S6" i="2"/>
  <c r="T17" i="2"/>
  <c r="P24" i="23" s="1"/>
  <c r="T12" i="2"/>
  <c r="P19" i="23" s="1"/>
  <c r="R16" i="23"/>
  <c r="R29" i="23"/>
  <c r="T6" i="2"/>
  <c r="R28" i="23"/>
  <c r="R25" i="23"/>
  <c r="T9" i="2"/>
  <c r="P16" i="23" s="1"/>
  <c r="T14" i="2"/>
  <c r="P21" i="23" s="1"/>
  <c r="R14" i="23"/>
  <c r="R22" i="23"/>
  <c r="R30" i="23"/>
  <c r="R19" i="23"/>
  <c r="R27" i="23"/>
  <c r="T13" i="2"/>
  <c r="P20" i="23" s="1"/>
  <c r="T10" i="2"/>
  <c r="P17" i="23" s="1"/>
  <c r="R21" i="23"/>
  <c r="R20" i="23"/>
  <c r="R24" i="23"/>
  <c r="T11" i="2"/>
  <c r="P18" i="23" s="1"/>
  <c r="R17" i="23"/>
  <c r="E6" i="2"/>
  <c r="Z1" i="3"/>
  <c r="G7" i="10"/>
  <c r="I14" i="27" s="1"/>
  <c r="M10" i="10"/>
  <c r="M17" i="27" s="1"/>
  <c r="S12" i="10"/>
  <c r="O19" i="27" s="1"/>
  <c r="M14" i="10"/>
  <c r="M21" i="27" s="1"/>
  <c r="S16" i="10"/>
  <c r="O23" i="27" s="1"/>
  <c r="M21" i="10"/>
  <c r="M28" i="27" s="1"/>
  <c r="S22" i="10"/>
  <c r="O29" i="27" s="1"/>
  <c r="S24" i="10"/>
  <c r="O31" i="27" s="1"/>
  <c r="S25" i="10"/>
  <c r="O32" i="27" s="1"/>
  <c r="M15" i="10"/>
  <c r="M22" i="27" s="1"/>
  <c r="S13" i="10"/>
  <c r="O20" i="27" s="1"/>
  <c r="S11" i="10"/>
  <c r="O18" i="27" s="1"/>
  <c r="M8" i="10"/>
  <c r="M15" i="27" s="1"/>
  <c r="AD9" i="19"/>
  <c r="AD8" i="19"/>
  <c r="AB7" i="19"/>
  <c r="AA7" i="19"/>
  <c r="I6" i="11" l="1"/>
  <c r="L35" i="12" s="1"/>
  <c r="AD7" i="3"/>
  <c r="AE7" i="3"/>
  <c r="AC7" i="3"/>
  <c r="N1" i="8"/>
  <c r="T27" i="2"/>
  <c r="H13" i="23"/>
  <c r="O13" i="23"/>
  <c r="N13" i="23"/>
  <c r="P26" i="2"/>
  <c r="T6" i="5"/>
  <c r="N2" i="3"/>
  <c r="O5" i="11"/>
  <c r="C3" i="8"/>
  <c r="L36" i="12"/>
  <c r="D5" i="11"/>
  <c r="L34" i="12"/>
  <c r="Z1" i="1"/>
  <c r="P18" i="2"/>
  <c r="R26" i="27"/>
  <c r="Y19" i="10"/>
  <c r="R25" i="27"/>
  <c r="Y18" i="10"/>
  <c r="Y23" i="12"/>
  <c r="Q27" i="27"/>
  <c r="H27" i="27"/>
  <c r="Q20" i="10"/>
  <c r="G25" i="26"/>
  <c r="P18" i="5"/>
  <c r="H26" i="26"/>
  <c r="Q19" i="5"/>
  <c r="G26" i="26"/>
  <c r="P19" i="5"/>
  <c r="G27" i="26"/>
  <c r="P20" i="5"/>
  <c r="P25" i="26"/>
  <c r="Y18" i="5"/>
  <c r="H27" i="26"/>
  <c r="Q20" i="5"/>
  <c r="Q19" i="2"/>
  <c r="P32" i="23"/>
  <c r="Y25" i="2"/>
  <c r="P23" i="2"/>
  <c r="G32" i="23"/>
  <c r="S32" i="23" s="1"/>
  <c r="P25" i="2"/>
  <c r="Y18" i="2"/>
  <c r="G27" i="27"/>
  <c r="P20" i="10"/>
  <c r="Y22" i="12"/>
  <c r="Q26" i="27"/>
  <c r="Y21" i="12"/>
  <c r="Q25" i="27"/>
  <c r="Y20" i="12"/>
  <c r="Q24" i="27"/>
  <c r="H26" i="27"/>
  <c r="Q19" i="10"/>
  <c r="H25" i="27"/>
  <c r="Q18" i="10"/>
  <c r="G26" i="27"/>
  <c r="P19" i="10"/>
  <c r="G25" i="27"/>
  <c r="P18" i="10"/>
  <c r="R27" i="27"/>
  <c r="Y20" i="10"/>
  <c r="H25" i="26"/>
  <c r="Q18" i="5"/>
  <c r="P27" i="26"/>
  <c r="Y20" i="5"/>
  <c r="P26" i="26"/>
  <c r="Y19" i="5"/>
  <c r="G33" i="23"/>
  <c r="S33" i="23" s="1"/>
  <c r="G31" i="23"/>
  <c r="S31" i="23" s="1"/>
  <c r="P24" i="2"/>
  <c r="P33" i="23"/>
  <c r="Y26" i="2"/>
  <c r="P31" i="23"/>
  <c r="Y24" i="2"/>
  <c r="H32" i="23"/>
  <c r="Q25" i="2"/>
  <c r="H33" i="23"/>
  <c r="T33" i="23" s="1"/>
  <c r="Q26" i="2"/>
  <c r="H31" i="23"/>
  <c r="Q24" i="2"/>
  <c r="AB3" i="1"/>
  <c r="X1" i="1"/>
  <c r="AC8" i="3"/>
  <c r="AE8" i="3"/>
  <c r="P13" i="23"/>
  <c r="G13" i="23"/>
  <c r="T27" i="10"/>
  <c r="M23" i="5"/>
  <c r="M30" i="26" s="1"/>
  <c r="S21" i="5"/>
  <c r="O28" i="26" s="1"/>
  <c r="M14" i="5"/>
  <c r="M21" i="26" s="1"/>
  <c r="S12" i="5"/>
  <c r="O19" i="26" s="1"/>
  <c r="S10" i="5"/>
  <c r="O17" i="26" s="1"/>
  <c r="M26" i="5"/>
  <c r="M33" i="26" s="1"/>
  <c r="S24" i="5"/>
  <c r="O31" i="26" s="1"/>
  <c r="M22" i="5"/>
  <c r="M29" i="26" s="1"/>
  <c r="M15" i="5"/>
  <c r="M22" i="26" s="1"/>
  <c r="S13" i="5"/>
  <c r="O20" i="26" s="1"/>
  <c r="M11" i="5"/>
  <c r="M18" i="26" s="1"/>
  <c r="S9" i="5"/>
  <c r="O16" i="26" s="1"/>
  <c r="M10" i="5"/>
  <c r="M17" i="26" s="1"/>
  <c r="M21" i="5"/>
  <c r="M28" i="26" s="1"/>
  <c r="S16" i="5"/>
  <c r="O23" i="26" s="1"/>
  <c r="S14" i="5"/>
  <c r="O21" i="26" s="1"/>
  <c r="M12" i="5"/>
  <c r="M19" i="26" s="1"/>
  <c r="T15" i="12"/>
  <c r="X1" i="3"/>
  <c r="AA2" i="3" s="1"/>
  <c r="S23" i="5"/>
  <c r="O30" i="26" s="1"/>
  <c r="S25" i="5"/>
  <c r="O32" i="26" s="1"/>
  <c r="M25" i="5"/>
  <c r="M32" i="26" s="1"/>
  <c r="Y4" i="1"/>
  <c r="R13" i="23"/>
  <c r="W9" i="12"/>
  <c r="W30" i="12" s="1"/>
  <c r="S26" i="5"/>
  <c r="O33" i="26" s="1"/>
  <c r="S11" i="5"/>
  <c r="O18" i="26" s="1"/>
  <c r="M24" i="5"/>
  <c r="M31" i="26" s="1"/>
  <c r="M7" i="5"/>
  <c r="M14" i="26" s="1"/>
  <c r="M16" i="5"/>
  <c r="M23" i="26" s="1"/>
  <c r="S15" i="5"/>
  <c r="O22" i="26" s="1"/>
  <c r="S22" i="5"/>
  <c r="O29" i="26" s="1"/>
  <c r="M13" i="5"/>
  <c r="M20" i="26" s="1"/>
  <c r="S14" i="10"/>
  <c r="O21" i="27" s="1"/>
  <c r="M22" i="10"/>
  <c r="M29" i="27" s="1"/>
  <c r="M16" i="10"/>
  <c r="M23" i="27" s="1"/>
  <c r="S15" i="10"/>
  <c r="O22" i="27" s="1"/>
  <c r="M11" i="10"/>
  <c r="M18" i="27" s="1"/>
  <c r="M12" i="10"/>
  <c r="M19" i="27" s="1"/>
  <c r="S21" i="10"/>
  <c r="O28" i="27" s="1"/>
  <c r="M13" i="10"/>
  <c r="M20" i="27" s="1"/>
  <c r="M25" i="10"/>
  <c r="M32" i="27" s="1"/>
  <c r="M24" i="10"/>
  <c r="M31" i="27" s="1"/>
  <c r="N1" i="1"/>
  <c r="H36" i="12"/>
  <c r="S8" i="5"/>
  <c r="O15" i="26" s="1"/>
  <c r="L2" i="3"/>
  <c r="S8" i="10"/>
  <c r="O15" i="27" s="1"/>
  <c r="M7" i="10"/>
  <c r="M14" i="27" s="1"/>
  <c r="M9" i="5"/>
  <c r="M16" i="26" s="1"/>
  <c r="S10" i="10"/>
  <c r="O17" i="27" s="1"/>
  <c r="S7" i="10"/>
  <c r="O14" i="27" s="1"/>
  <c r="S7" i="5"/>
  <c r="O14" i="26" s="1"/>
  <c r="M8" i="5"/>
  <c r="M15" i="26" s="1"/>
  <c r="A2" i="3"/>
  <c r="C3" i="3" s="1"/>
  <c r="F35" i="12"/>
  <c r="Y4" i="3"/>
  <c r="Q13" i="23"/>
  <c r="M6" i="5"/>
  <c r="M13" i="26" s="1"/>
  <c r="S6" i="5"/>
  <c r="M29" i="23"/>
  <c r="M27" i="23"/>
  <c r="M25" i="23"/>
  <c r="S16" i="2"/>
  <c r="M16" i="2"/>
  <c r="M23" i="23" s="1"/>
  <c r="M14" i="2"/>
  <c r="M21" i="23" s="1"/>
  <c r="S14" i="2"/>
  <c r="S12" i="2"/>
  <c r="M12" i="2"/>
  <c r="M19" i="23" s="1"/>
  <c r="S10" i="2"/>
  <c r="M10" i="2"/>
  <c r="M17" i="23" s="1"/>
  <c r="S8" i="2"/>
  <c r="M8" i="2"/>
  <c r="M15" i="23" s="1"/>
  <c r="M30" i="23"/>
  <c r="M28" i="23"/>
  <c r="M26" i="23"/>
  <c r="M17" i="2"/>
  <c r="M24" i="23" s="1"/>
  <c r="S17" i="2"/>
  <c r="M15" i="2"/>
  <c r="M22" i="23" s="1"/>
  <c r="S15" i="2"/>
  <c r="M13" i="2"/>
  <c r="M20" i="23" s="1"/>
  <c r="S13" i="2"/>
  <c r="S11" i="2"/>
  <c r="S9" i="2"/>
  <c r="M9" i="2"/>
  <c r="M16" i="23" s="1"/>
  <c r="S7" i="2"/>
  <c r="O14" i="23" s="1"/>
  <c r="M7" i="2"/>
  <c r="M14" i="23" s="1"/>
  <c r="AA2" i="1" l="1"/>
  <c r="N1" i="3"/>
  <c r="O13" i="26"/>
  <c r="S27" i="5"/>
  <c r="T32" i="23"/>
  <c r="P13" i="26"/>
  <c r="T27" i="5"/>
  <c r="S27" i="2"/>
  <c r="I5" i="11"/>
  <c r="K4" i="3"/>
  <c r="J34" i="12"/>
  <c r="J36" i="12"/>
  <c r="K4" i="1"/>
  <c r="T31" i="23"/>
  <c r="U31" i="23" s="1"/>
  <c r="U32" i="23"/>
  <c r="U33" i="23"/>
  <c r="M27" i="5"/>
  <c r="AC2" i="19"/>
  <c r="Q18" i="23"/>
  <c r="Q20" i="23"/>
  <c r="Q24" i="23"/>
  <c r="Q28" i="23"/>
  <c r="Q15" i="23"/>
  <c r="Q19" i="23"/>
  <c r="Q23" i="23"/>
  <c r="Q27" i="23"/>
  <c r="Q16" i="23"/>
  <c r="Q22" i="23"/>
  <c r="Q26" i="23"/>
  <c r="Q30" i="23"/>
  <c r="Q17" i="23"/>
  <c r="Q21" i="23"/>
  <c r="Q25" i="23"/>
  <c r="Q29" i="23"/>
  <c r="S26" i="10"/>
  <c r="O33" i="27" s="1"/>
  <c r="M26" i="10"/>
  <c r="M33" i="27" s="1"/>
  <c r="M23" i="10"/>
  <c r="M30" i="27" s="1"/>
  <c r="S23" i="10"/>
  <c r="O30" i="27" s="1"/>
  <c r="AD2" i="19"/>
  <c r="M9" i="10"/>
  <c r="M16" i="27" s="1"/>
  <c r="S9" i="10"/>
  <c r="O16" i="27" s="1"/>
  <c r="Q14" i="23"/>
  <c r="O22" i="23"/>
  <c r="O26" i="23"/>
  <c r="O15" i="23"/>
  <c r="O19" i="23"/>
  <c r="O21" i="23"/>
  <c r="O23" i="23"/>
  <c r="O27" i="23"/>
  <c r="O16" i="23"/>
  <c r="O18" i="23"/>
  <c r="O20" i="23"/>
  <c r="O24" i="23"/>
  <c r="O28" i="23"/>
  <c r="O17" i="23"/>
  <c r="O25" i="23"/>
  <c r="O29" i="23"/>
  <c r="O30" i="23"/>
  <c r="S6" i="10"/>
  <c r="O13" i="27" s="1"/>
  <c r="M6" i="10"/>
  <c r="M13" i="27" s="1"/>
  <c r="AC6" i="19"/>
  <c r="J35" i="12" l="1"/>
  <c r="R18" i="5"/>
  <c r="L18" i="5"/>
  <c r="I18" i="5"/>
  <c r="F18" i="5"/>
  <c r="U18" i="5"/>
  <c r="O18" i="5"/>
  <c r="L20" i="5"/>
  <c r="U20" i="5"/>
  <c r="O19" i="5"/>
  <c r="X20" i="5"/>
  <c r="X19" i="5"/>
  <c r="F20" i="5"/>
  <c r="O20" i="5"/>
  <c r="I20" i="5"/>
  <c r="U19" i="5"/>
  <c r="X18" i="5"/>
  <c r="L19" i="5"/>
  <c r="R20" i="5"/>
  <c r="I19" i="5"/>
  <c r="R19" i="5"/>
  <c r="F19" i="5"/>
  <c r="X27" i="5"/>
  <c r="U27" i="5"/>
  <c r="Z26" i="2"/>
  <c r="Z24" i="2"/>
  <c r="Z25" i="2"/>
  <c r="Z20" i="2"/>
  <c r="Z23" i="2"/>
  <c r="X24" i="2"/>
  <c r="X26" i="2"/>
  <c r="U25" i="2"/>
  <c r="U18" i="2"/>
  <c r="X25" i="2"/>
  <c r="F25" i="2"/>
  <c r="O26" i="2"/>
  <c r="U24" i="2"/>
  <c r="L25" i="2"/>
  <c r="U26" i="2"/>
  <c r="L24" i="2"/>
  <c r="L26" i="2"/>
  <c r="O25" i="2"/>
  <c r="O24" i="2"/>
  <c r="F26" i="2"/>
  <c r="R26" i="2"/>
  <c r="I26" i="2"/>
  <c r="I24" i="2"/>
  <c r="I25" i="2"/>
  <c r="F24" i="2"/>
  <c r="R24" i="2"/>
  <c r="R25" i="2"/>
  <c r="X18" i="2"/>
  <c r="M27" i="10"/>
  <c r="S27" i="10"/>
  <c r="Z1" i="8"/>
  <c r="X1" i="8"/>
  <c r="Z19" i="5" l="1"/>
  <c r="Z20" i="5"/>
  <c r="Z18" i="5"/>
  <c r="Z17" i="5"/>
  <c r="AC2" i="8"/>
  <c r="E54" i="12"/>
  <c r="H35" i="12"/>
  <c r="H34" i="12"/>
  <c r="C26" i="12"/>
  <c r="V20" i="12"/>
  <c r="U20" i="12"/>
  <c r="T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B20" i="12"/>
  <c r="V19" i="12"/>
  <c r="U19" i="12"/>
  <c r="T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B19" i="12"/>
  <c r="V18" i="12"/>
  <c r="U18" i="12"/>
  <c r="T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B18" i="12"/>
  <c r="V17" i="12"/>
  <c r="U17" i="12"/>
  <c r="T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B17" i="12"/>
  <c r="V16" i="12"/>
  <c r="U16" i="12"/>
  <c r="T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B16" i="12"/>
  <c r="V15" i="12"/>
  <c r="U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B15" i="12"/>
  <c r="V14" i="12"/>
  <c r="U14" i="12"/>
  <c r="T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B14" i="12"/>
  <c r="V13" i="12"/>
  <c r="U13" i="12"/>
  <c r="T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B13" i="12"/>
  <c r="V12" i="12"/>
  <c r="U12" i="12"/>
  <c r="T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B12" i="12"/>
  <c r="V11" i="12"/>
  <c r="U11" i="12"/>
  <c r="T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B11" i="12"/>
  <c r="V10" i="12"/>
  <c r="U10" i="12"/>
  <c r="T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B10" i="12"/>
  <c r="V9" i="12"/>
  <c r="U9" i="12"/>
  <c r="T9" i="12"/>
  <c r="P9" i="12"/>
  <c r="O9" i="12"/>
  <c r="N9" i="12"/>
  <c r="M9" i="12"/>
  <c r="L9" i="12"/>
  <c r="K9" i="12"/>
  <c r="J9" i="12"/>
  <c r="I9" i="12"/>
  <c r="H9" i="12"/>
  <c r="G9" i="12"/>
  <c r="F9" i="12"/>
  <c r="B9" i="12"/>
  <c r="K3" i="12"/>
  <c r="E3" i="12"/>
  <c r="B26" i="10"/>
  <c r="B25" i="10"/>
  <c r="B24" i="10"/>
  <c r="B23" i="10"/>
  <c r="B22" i="10"/>
  <c r="B21" i="10"/>
  <c r="B16" i="10"/>
  <c r="B15" i="10"/>
  <c r="B14" i="10"/>
  <c r="B13" i="10"/>
  <c r="B12" i="10"/>
  <c r="B11" i="10"/>
  <c r="B10" i="10"/>
  <c r="B9" i="10"/>
  <c r="B8" i="10"/>
  <c r="B7" i="10"/>
  <c r="B6" i="10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C4" i="8"/>
  <c r="G2" i="8"/>
  <c r="B26" i="5"/>
  <c r="B25" i="5"/>
  <c r="B24" i="5"/>
  <c r="B23" i="5"/>
  <c r="B22" i="5"/>
  <c r="B21" i="5"/>
  <c r="B15" i="5"/>
  <c r="B14" i="5"/>
  <c r="B13" i="5"/>
  <c r="B12" i="5"/>
  <c r="B11" i="5"/>
  <c r="B10" i="5"/>
  <c r="B9" i="5"/>
  <c r="B8" i="5"/>
  <c r="B7" i="5"/>
  <c r="B6" i="5"/>
  <c r="AB47" i="3"/>
  <c r="AA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N30" i="23"/>
  <c r="K30" i="23"/>
  <c r="H30" i="23"/>
  <c r="N29" i="23"/>
  <c r="K29" i="23"/>
  <c r="H29" i="23"/>
  <c r="N28" i="23"/>
  <c r="K28" i="23"/>
  <c r="H28" i="23"/>
  <c r="N27" i="23"/>
  <c r="K27" i="23"/>
  <c r="H27" i="23"/>
  <c r="N26" i="23"/>
  <c r="K26" i="23"/>
  <c r="H26" i="23"/>
  <c r="N25" i="23"/>
  <c r="K25" i="23"/>
  <c r="H25" i="23"/>
  <c r="N17" i="2"/>
  <c r="N24" i="23" s="1"/>
  <c r="K17" i="2"/>
  <c r="J17" i="2"/>
  <c r="K24" i="23" s="1"/>
  <c r="H17" i="2"/>
  <c r="G17" i="2"/>
  <c r="E17" i="2"/>
  <c r="H24" i="23" s="1"/>
  <c r="D17" i="2"/>
  <c r="N16" i="2"/>
  <c r="N23" i="23" s="1"/>
  <c r="K16" i="2"/>
  <c r="J16" i="2"/>
  <c r="K23" i="23" s="1"/>
  <c r="H16" i="2"/>
  <c r="G16" i="2"/>
  <c r="E16" i="2"/>
  <c r="H23" i="23" s="1"/>
  <c r="D16" i="2"/>
  <c r="N15" i="2"/>
  <c r="N22" i="23" s="1"/>
  <c r="K15" i="2"/>
  <c r="J15" i="2"/>
  <c r="K22" i="23" s="1"/>
  <c r="H15" i="2"/>
  <c r="G15" i="2"/>
  <c r="E15" i="2"/>
  <c r="H22" i="23" s="1"/>
  <c r="D15" i="2"/>
  <c r="N14" i="2"/>
  <c r="N21" i="23" s="1"/>
  <c r="K14" i="2"/>
  <c r="J14" i="2"/>
  <c r="K21" i="23" s="1"/>
  <c r="H14" i="2"/>
  <c r="G14" i="2"/>
  <c r="E14" i="2"/>
  <c r="H21" i="23" s="1"/>
  <c r="D14" i="2"/>
  <c r="N13" i="2"/>
  <c r="N20" i="23" s="1"/>
  <c r="K13" i="2"/>
  <c r="J13" i="2"/>
  <c r="K20" i="23" s="1"/>
  <c r="H13" i="2"/>
  <c r="G13" i="2"/>
  <c r="E13" i="2"/>
  <c r="H20" i="23" s="1"/>
  <c r="D13" i="2"/>
  <c r="N12" i="2"/>
  <c r="N19" i="23" s="1"/>
  <c r="K12" i="2"/>
  <c r="J12" i="2"/>
  <c r="K19" i="23" s="1"/>
  <c r="H12" i="2"/>
  <c r="G12" i="2"/>
  <c r="E12" i="2"/>
  <c r="H19" i="23" s="1"/>
  <c r="D12" i="2"/>
  <c r="N11" i="2"/>
  <c r="N18" i="23" s="1"/>
  <c r="M11" i="2"/>
  <c r="M18" i="23" s="1"/>
  <c r="K11" i="2"/>
  <c r="J11" i="2"/>
  <c r="K18" i="23" s="1"/>
  <c r="H11" i="2"/>
  <c r="G11" i="2"/>
  <c r="E11" i="2"/>
  <c r="H18" i="23" s="1"/>
  <c r="D11" i="2"/>
  <c r="N10" i="2"/>
  <c r="N17" i="23" s="1"/>
  <c r="K10" i="2"/>
  <c r="J10" i="2"/>
  <c r="K17" i="23" s="1"/>
  <c r="H10" i="2"/>
  <c r="G10" i="2"/>
  <c r="E10" i="2"/>
  <c r="H17" i="23" s="1"/>
  <c r="D10" i="2"/>
  <c r="N9" i="2"/>
  <c r="N16" i="23" s="1"/>
  <c r="K9" i="2"/>
  <c r="J9" i="2"/>
  <c r="K16" i="23" s="1"/>
  <c r="H9" i="2"/>
  <c r="G9" i="2"/>
  <c r="E9" i="2"/>
  <c r="H16" i="23" s="1"/>
  <c r="D9" i="2"/>
  <c r="N8" i="2"/>
  <c r="N15" i="23" s="1"/>
  <c r="K8" i="2"/>
  <c r="J8" i="2"/>
  <c r="K15" i="23" s="1"/>
  <c r="H8" i="2"/>
  <c r="G8" i="2"/>
  <c r="E8" i="2"/>
  <c r="H15" i="23" s="1"/>
  <c r="D8" i="2"/>
  <c r="N7" i="2"/>
  <c r="K7" i="2"/>
  <c r="J7" i="2"/>
  <c r="H7" i="2"/>
  <c r="G7" i="2"/>
  <c r="E7" i="2"/>
  <c r="D7" i="2"/>
  <c r="M6" i="2"/>
  <c r="K6" i="2"/>
  <c r="J6" i="2"/>
  <c r="H6" i="2"/>
  <c r="G6" i="2"/>
  <c r="B6" i="2"/>
  <c r="AB47" i="1"/>
  <c r="AA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E3" i="1"/>
  <c r="G52" i="12" s="1"/>
  <c r="AD3" i="1"/>
  <c r="AC3" i="1"/>
  <c r="Z6" i="2" l="1"/>
  <c r="M27" i="2"/>
  <c r="Y6" i="2"/>
  <c r="K27" i="2"/>
  <c r="D27" i="2"/>
  <c r="G27" i="2"/>
  <c r="E27" i="2"/>
  <c r="K13" i="23"/>
  <c r="J27" i="2"/>
  <c r="J13" i="23"/>
  <c r="H27" i="2"/>
  <c r="N14" i="23"/>
  <c r="N27" i="2"/>
  <c r="F30" i="12"/>
  <c r="J30" i="12"/>
  <c r="L30" i="12"/>
  <c r="N30" i="12"/>
  <c r="P30" i="12"/>
  <c r="U30" i="12"/>
  <c r="G30" i="12"/>
  <c r="I30" i="12"/>
  <c r="K30" i="12"/>
  <c r="M30" i="12"/>
  <c r="O30" i="12"/>
  <c r="T30" i="12"/>
  <c r="V30" i="12"/>
  <c r="E30" i="12"/>
  <c r="H30" i="12"/>
  <c r="M13" i="23"/>
  <c r="K14" i="23"/>
  <c r="H14" i="23"/>
  <c r="AG9" i="8"/>
  <c r="AG11" i="8"/>
  <c r="AG13" i="8"/>
  <c r="AG15" i="8"/>
  <c r="AG17" i="8"/>
  <c r="AG19" i="8"/>
  <c r="AG21" i="8"/>
  <c r="AG23" i="8"/>
  <c r="AG25" i="8"/>
  <c r="AG27" i="8"/>
  <c r="AG29" i="8"/>
  <c r="AG31" i="8"/>
  <c r="AG33" i="8"/>
  <c r="AG35" i="8"/>
  <c r="AG37" i="8"/>
  <c r="AG39" i="8"/>
  <c r="AG41" i="8"/>
  <c r="AG43" i="8"/>
  <c r="AG45" i="8"/>
  <c r="AE8" i="8"/>
  <c r="U7" i="11" s="1"/>
  <c r="V7" i="11" s="1"/>
  <c r="AE10" i="8"/>
  <c r="U9" i="11" s="1"/>
  <c r="V9" i="11" s="1"/>
  <c r="AE12" i="8"/>
  <c r="U11" i="11" s="1"/>
  <c r="V11" i="11" s="1"/>
  <c r="AE14" i="8"/>
  <c r="U13" i="11" s="1"/>
  <c r="V13" i="11" s="1"/>
  <c r="AE16" i="8"/>
  <c r="U15" i="11" s="1"/>
  <c r="V15" i="11" s="1"/>
  <c r="AE18" i="8"/>
  <c r="U17" i="11" s="1"/>
  <c r="V17" i="11" s="1"/>
  <c r="AE20" i="8"/>
  <c r="U19" i="11" s="1"/>
  <c r="V19" i="11" s="1"/>
  <c r="AE22" i="8"/>
  <c r="U21" i="11" s="1"/>
  <c r="V21" i="11" s="1"/>
  <c r="AE24" i="8"/>
  <c r="U23" i="11" s="1"/>
  <c r="V23" i="11" s="1"/>
  <c r="AE26" i="8"/>
  <c r="U25" i="11" s="1"/>
  <c r="V25" i="11" s="1"/>
  <c r="AE28" i="8"/>
  <c r="U27" i="11" s="1"/>
  <c r="V27" i="11" s="1"/>
  <c r="AE30" i="8"/>
  <c r="U29" i="11" s="1"/>
  <c r="V29" i="11" s="1"/>
  <c r="AE32" i="8"/>
  <c r="U31" i="11" s="1"/>
  <c r="V31" i="11" s="1"/>
  <c r="AE34" i="8"/>
  <c r="U33" i="11" s="1"/>
  <c r="V33" i="11" s="1"/>
  <c r="AE36" i="8"/>
  <c r="U35" i="11" s="1"/>
  <c r="V35" i="11" s="1"/>
  <c r="AE38" i="8"/>
  <c r="U37" i="11" s="1"/>
  <c r="V37" i="11" s="1"/>
  <c r="AE40" i="8"/>
  <c r="U39" i="11" s="1"/>
  <c r="V39" i="11" s="1"/>
  <c r="AE42" i="8"/>
  <c r="U41" i="11" s="1"/>
  <c r="V41" i="11" s="1"/>
  <c r="AE44" i="8"/>
  <c r="U43" i="11" s="1"/>
  <c r="V43" i="11" s="1"/>
  <c r="AG8" i="8"/>
  <c r="AG12" i="8"/>
  <c r="AG16" i="8"/>
  <c r="AG20" i="8"/>
  <c r="AG24" i="8"/>
  <c r="AG28" i="8"/>
  <c r="AG32" i="8"/>
  <c r="AG36" i="8"/>
  <c r="AG40" i="8"/>
  <c r="AG44" i="8"/>
  <c r="AE9" i="8"/>
  <c r="U8" i="11" s="1"/>
  <c r="V8" i="11" s="1"/>
  <c r="AE13" i="8"/>
  <c r="U12" i="11" s="1"/>
  <c r="V12" i="11" s="1"/>
  <c r="AE17" i="8"/>
  <c r="U16" i="11" s="1"/>
  <c r="V16" i="11" s="1"/>
  <c r="AE21" i="8"/>
  <c r="U20" i="11" s="1"/>
  <c r="V20" i="11" s="1"/>
  <c r="AE25" i="8"/>
  <c r="U24" i="11" s="1"/>
  <c r="V24" i="11" s="1"/>
  <c r="AE29" i="8"/>
  <c r="U28" i="11" s="1"/>
  <c r="V28" i="11" s="1"/>
  <c r="AE33" i="8"/>
  <c r="U32" i="11" s="1"/>
  <c r="V32" i="11" s="1"/>
  <c r="AE37" i="8"/>
  <c r="U36" i="11" s="1"/>
  <c r="V36" i="11" s="1"/>
  <c r="AE41" i="8"/>
  <c r="U40" i="11" s="1"/>
  <c r="V40" i="11" s="1"/>
  <c r="AE45" i="8"/>
  <c r="U44" i="11" s="1"/>
  <c r="V44" i="11" s="1"/>
  <c r="AG10" i="8"/>
  <c r="AG18" i="8"/>
  <c r="AG26" i="8"/>
  <c r="AG34" i="8"/>
  <c r="AG42" i="8"/>
  <c r="AE11" i="8"/>
  <c r="U10" i="11" s="1"/>
  <c r="V10" i="11" s="1"/>
  <c r="AE19" i="8"/>
  <c r="U18" i="11" s="1"/>
  <c r="V18" i="11" s="1"/>
  <c r="AE27" i="8"/>
  <c r="U26" i="11" s="1"/>
  <c r="V26" i="11" s="1"/>
  <c r="AE35" i="8"/>
  <c r="U34" i="11" s="1"/>
  <c r="V34" i="11" s="1"/>
  <c r="AE43" i="8"/>
  <c r="U42" i="11" s="1"/>
  <c r="V42" i="11" s="1"/>
  <c r="AG7" i="8"/>
  <c r="AG14" i="8"/>
  <c r="AG22" i="8"/>
  <c r="AG30" i="8"/>
  <c r="AG38" i="8"/>
  <c r="AE7" i="8"/>
  <c r="U6" i="11" s="1"/>
  <c r="V6" i="11" s="1"/>
  <c r="AE15" i="8"/>
  <c r="U14" i="11" s="1"/>
  <c r="V14" i="11" s="1"/>
  <c r="AE23" i="8"/>
  <c r="U22" i="11" s="1"/>
  <c r="V22" i="11" s="1"/>
  <c r="AE31" i="8"/>
  <c r="U30" i="11" s="1"/>
  <c r="V30" i="11" s="1"/>
  <c r="AE39" i="8"/>
  <c r="U38" i="11" s="1"/>
  <c r="V38" i="11" s="1"/>
  <c r="AG6" i="8"/>
  <c r="AE6" i="8"/>
  <c r="U5" i="11" s="1"/>
  <c r="V5" i="11" s="1"/>
  <c r="AE4" i="1"/>
  <c r="I33" i="11"/>
  <c r="D32" i="11"/>
  <c r="P47" i="12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C52" i="12"/>
  <c r="AC4" i="1"/>
  <c r="O33" i="11"/>
  <c r="D33" i="11"/>
  <c r="D7" i="11"/>
  <c r="I32" i="11"/>
  <c r="O32" i="11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14" i="23"/>
  <c r="L13" i="23"/>
  <c r="L14" i="23"/>
  <c r="L15" i="23"/>
  <c r="L16" i="23"/>
  <c r="L17" i="23"/>
  <c r="L18" i="23"/>
  <c r="I19" i="23"/>
  <c r="I20" i="23"/>
  <c r="I21" i="23"/>
  <c r="I22" i="23"/>
  <c r="I23" i="23"/>
  <c r="I24" i="23"/>
  <c r="I25" i="23"/>
  <c r="I26" i="23"/>
  <c r="I27" i="23"/>
  <c r="I28" i="23"/>
  <c r="I29" i="23"/>
  <c r="I13" i="23"/>
  <c r="I14" i="23"/>
  <c r="I15" i="23"/>
  <c r="I16" i="23"/>
  <c r="I17" i="23"/>
  <c r="I18" i="23"/>
  <c r="L19" i="23"/>
  <c r="L20" i="23"/>
  <c r="L21" i="23"/>
  <c r="L22" i="23"/>
  <c r="L23" i="23"/>
  <c r="L24" i="23"/>
  <c r="L25" i="23"/>
  <c r="L26" i="23"/>
  <c r="L27" i="23"/>
  <c r="L28" i="23"/>
  <c r="L29" i="23"/>
  <c r="I30" i="23"/>
  <c r="L30" i="23"/>
  <c r="U10" i="5"/>
  <c r="U14" i="5"/>
  <c r="U9" i="5"/>
  <c r="U13" i="5"/>
  <c r="U17" i="5"/>
  <c r="U24" i="5"/>
  <c r="U21" i="5"/>
  <c r="U25" i="5"/>
  <c r="U8" i="5"/>
  <c r="U12" i="5"/>
  <c r="U16" i="5"/>
  <c r="U7" i="5"/>
  <c r="U11" i="5"/>
  <c r="U15" i="5"/>
  <c r="U22" i="5"/>
  <c r="U26" i="5"/>
  <c r="U23" i="5"/>
  <c r="U6" i="5"/>
  <c r="Y12" i="2"/>
  <c r="B52" i="12"/>
  <c r="S26" i="12"/>
  <c r="Q17" i="12"/>
  <c r="S24" i="12"/>
  <c r="Q11" i="12"/>
  <c r="S12" i="12"/>
  <c r="Q13" i="12"/>
  <c r="S16" i="12"/>
  <c r="Q24" i="12"/>
  <c r="R26" i="12"/>
  <c r="R18" i="12"/>
  <c r="R24" i="12"/>
  <c r="Y19" i="2"/>
  <c r="Y7" i="2"/>
  <c r="Q22" i="12"/>
  <c r="Y11" i="2"/>
  <c r="Y20" i="2"/>
  <c r="Y9" i="2"/>
  <c r="Y16" i="2"/>
  <c r="Y10" i="2"/>
  <c r="Y8" i="2"/>
  <c r="Y15" i="2"/>
  <c r="Q15" i="12"/>
  <c r="Q18" i="12"/>
  <c r="Q14" i="12"/>
  <c r="Q23" i="12"/>
  <c r="Q12" i="12"/>
  <c r="S23" i="12"/>
  <c r="Q21" i="12"/>
  <c r="AB3" i="3"/>
  <c r="AD3" i="8" s="1"/>
  <c r="Q26" i="12"/>
  <c r="S14" i="12"/>
  <c r="S11" i="12"/>
  <c r="S20" i="12"/>
  <c r="S22" i="12"/>
  <c r="S15" i="12"/>
  <c r="S18" i="12"/>
  <c r="S10" i="12"/>
  <c r="S13" i="12"/>
  <c r="S19" i="12"/>
  <c r="S9" i="12"/>
  <c r="R9" i="12"/>
  <c r="R15" i="12"/>
  <c r="R17" i="12"/>
  <c r="R16" i="12"/>
  <c r="R13" i="12"/>
  <c r="R20" i="12"/>
  <c r="R12" i="12"/>
  <c r="R11" i="12"/>
  <c r="R10" i="12"/>
  <c r="R22" i="12"/>
  <c r="R21" i="12"/>
  <c r="R19" i="12"/>
  <c r="Q9" i="12"/>
  <c r="Q20" i="12"/>
  <c r="K6" i="10"/>
  <c r="L13" i="27" s="1"/>
  <c r="S17" i="12"/>
  <c r="R23" i="12"/>
  <c r="Q16" i="12"/>
  <c r="AC46" i="8"/>
  <c r="S21" i="12"/>
  <c r="AA48" i="3"/>
  <c r="R14" i="12"/>
  <c r="Q19" i="12"/>
  <c r="Q10" i="12"/>
  <c r="D30" i="11"/>
  <c r="E30" i="11" s="1"/>
  <c r="D26" i="11"/>
  <c r="D29" i="11"/>
  <c r="E29" i="11" s="1"/>
  <c r="D27" i="11"/>
  <c r="AD46" i="8"/>
  <c r="AA48" i="1"/>
  <c r="P9" i="2"/>
  <c r="P13" i="2"/>
  <c r="K25" i="10"/>
  <c r="L32" i="27" s="1"/>
  <c r="J6" i="5"/>
  <c r="K13" i="26" s="1"/>
  <c r="Q13" i="26"/>
  <c r="H11" i="5"/>
  <c r="J18" i="26" s="1"/>
  <c r="D6" i="10"/>
  <c r="G13" i="27" s="1"/>
  <c r="E7" i="10"/>
  <c r="H14" i="27" s="1"/>
  <c r="E8" i="10"/>
  <c r="H15" i="27" s="1"/>
  <c r="G9" i="10"/>
  <c r="I16" i="27" s="1"/>
  <c r="G11" i="10"/>
  <c r="I18" i="27" s="1"/>
  <c r="G13" i="10"/>
  <c r="I20" i="27" s="1"/>
  <c r="G15" i="10"/>
  <c r="I22" i="27" s="1"/>
  <c r="G22" i="10"/>
  <c r="I29" i="27" s="1"/>
  <c r="K9" i="5"/>
  <c r="L16" i="26" s="1"/>
  <c r="H22" i="5"/>
  <c r="J29" i="26" s="1"/>
  <c r="Q6" i="2"/>
  <c r="Q10" i="2"/>
  <c r="Q14" i="2"/>
  <c r="J8" i="5"/>
  <c r="K15" i="26" s="1"/>
  <c r="N16" i="5"/>
  <c r="N23" i="26" s="1"/>
  <c r="G21" i="5"/>
  <c r="I28" i="26" s="1"/>
  <c r="D23" i="5"/>
  <c r="E6" i="10"/>
  <c r="H13" i="27" s="1"/>
  <c r="J8" i="10"/>
  <c r="K15" i="27" s="1"/>
  <c r="W9" i="10"/>
  <c r="R16" i="27" s="1"/>
  <c r="W11" i="10"/>
  <c r="R18" i="27" s="1"/>
  <c r="W13" i="10"/>
  <c r="R20" i="27" s="1"/>
  <c r="W15" i="10"/>
  <c r="R22" i="27" s="1"/>
  <c r="W22" i="10"/>
  <c r="R29" i="27" s="1"/>
  <c r="N7" i="5"/>
  <c r="N14" i="26" s="1"/>
  <c r="AD3" i="3"/>
  <c r="E7" i="5"/>
  <c r="H14" i="26" s="1"/>
  <c r="G10" i="5"/>
  <c r="I17" i="26" s="1"/>
  <c r="D12" i="5"/>
  <c r="G19" i="26" s="1"/>
  <c r="G6" i="10"/>
  <c r="I13" i="27" s="1"/>
  <c r="W6" i="10"/>
  <c r="Q23" i="2"/>
  <c r="Y14" i="2"/>
  <c r="P8" i="2"/>
  <c r="Q9" i="2"/>
  <c r="P12" i="2"/>
  <c r="Q13" i="2"/>
  <c r="Y13" i="2"/>
  <c r="P7" i="2"/>
  <c r="P11" i="2"/>
  <c r="Q12" i="2"/>
  <c r="Y21" i="2"/>
  <c r="Q8" i="2"/>
  <c r="Y17" i="2"/>
  <c r="P6" i="2"/>
  <c r="Q7" i="2"/>
  <c r="P10" i="2"/>
  <c r="Q11" i="2"/>
  <c r="Y22" i="2"/>
  <c r="P14" i="2"/>
  <c r="P15" i="2"/>
  <c r="P16" i="2"/>
  <c r="P17" i="2"/>
  <c r="P19" i="2"/>
  <c r="P20" i="2"/>
  <c r="P21" i="2"/>
  <c r="P22" i="2"/>
  <c r="I30" i="11"/>
  <c r="I26" i="11"/>
  <c r="I29" i="11"/>
  <c r="I27" i="11"/>
  <c r="K26" i="5"/>
  <c r="L33" i="26" s="1"/>
  <c r="G26" i="5"/>
  <c r="I33" i="26" s="1"/>
  <c r="J25" i="5"/>
  <c r="K32" i="26" s="1"/>
  <c r="E25" i="5"/>
  <c r="H32" i="26" s="1"/>
  <c r="N24" i="5"/>
  <c r="N31" i="26" s="1"/>
  <c r="D24" i="5"/>
  <c r="H23" i="5"/>
  <c r="J30" i="26" s="1"/>
  <c r="K22" i="5"/>
  <c r="L29" i="26" s="1"/>
  <c r="G22" i="5"/>
  <c r="I29" i="26" s="1"/>
  <c r="J21" i="5"/>
  <c r="K28" i="26" s="1"/>
  <c r="E21" i="5"/>
  <c r="H28" i="26" s="1"/>
  <c r="H16" i="5"/>
  <c r="J23" i="26" s="1"/>
  <c r="K15" i="5"/>
  <c r="L22" i="26" s="1"/>
  <c r="G15" i="5"/>
  <c r="I22" i="26" s="1"/>
  <c r="J14" i="5"/>
  <c r="K21" i="26" s="1"/>
  <c r="E14" i="5"/>
  <c r="H21" i="26" s="1"/>
  <c r="N13" i="5"/>
  <c r="N20" i="26" s="1"/>
  <c r="D13" i="5"/>
  <c r="G20" i="26" s="1"/>
  <c r="H12" i="5"/>
  <c r="J19" i="26" s="1"/>
  <c r="K11" i="5"/>
  <c r="L18" i="26" s="1"/>
  <c r="G11" i="5"/>
  <c r="I18" i="26" s="1"/>
  <c r="J10" i="5"/>
  <c r="K17" i="26" s="1"/>
  <c r="E10" i="5"/>
  <c r="H17" i="26" s="1"/>
  <c r="J9" i="5"/>
  <c r="K16" i="26" s="1"/>
  <c r="K8" i="5"/>
  <c r="L15" i="26" s="1"/>
  <c r="G8" i="5"/>
  <c r="I15" i="26" s="1"/>
  <c r="H7" i="5"/>
  <c r="J14" i="26" s="1"/>
  <c r="D7" i="5"/>
  <c r="G14" i="26" s="1"/>
  <c r="N6" i="5"/>
  <c r="N13" i="26" s="1"/>
  <c r="E6" i="5"/>
  <c r="AE3" i="3"/>
  <c r="J26" i="5"/>
  <c r="K33" i="26" s="1"/>
  <c r="E26" i="5"/>
  <c r="H33" i="26" s="1"/>
  <c r="N25" i="5"/>
  <c r="N32" i="26" s="1"/>
  <c r="D25" i="5"/>
  <c r="H24" i="5"/>
  <c r="J31" i="26" s="1"/>
  <c r="K23" i="5"/>
  <c r="L30" i="26" s="1"/>
  <c r="G23" i="5"/>
  <c r="I30" i="26" s="1"/>
  <c r="J22" i="5"/>
  <c r="K29" i="26" s="1"/>
  <c r="E22" i="5"/>
  <c r="H29" i="26" s="1"/>
  <c r="N21" i="5"/>
  <c r="N28" i="26" s="1"/>
  <c r="D21" i="5"/>
  <c r="G28" i="26" s="1"/>
  <c r="K16" i="5"/>
  <c r="L23" i="26" s="1"/>
  <c r="G16" i="5"/>
  <c r="I23" i="26" s="1"/>
  <c r="J15" i="5"/>
  <c r="K22" i="26" s="1"/>
  <c r="E15" i="5"/>
  <c r="H22" i="26" s="1"/>
  <c r="N14" i="5"/>
  <c r="N21" i="26" s="1"/>
  <c r="D14" i="5"/>
  <c r="G21" i="26" s="1"/>
  <c r="H13" i="5"/>
  <c r="J20" i="26" s="1"/>
  <c r="K12" i="5"/>
  <c r="L19" i="26" s="1"/>
  <c r="G12" i="5"/>
  <c r="I19" i="26" s="1"/>
  <c r="J11" i="5"/>
  <c r="K18" i="26" s="1"/>
  <c r="E11" i="5"/>
  <c r="H18" i="26" s="1"/>
  <c r="N10" i="5"/>
  <c r="N17" i="26" s="1"/>
  <c r="D10" i="5"/>
  <c r="G17" i="26" s="1"/>
  <c r="N9" i="5"/>
  <c r="N16" i="26" s="1"/>
  <c r="E9" i="5"/>
  <c r="H16" i="26" s="1"/>
  <c r="N26" i="5"/>
  <c r="N33" i="26" s="1"/>
  <c r="D26" i="5"/>
  <c r="H25" i="5"/>
  <c r="J32" i="26" s="1"/>
  <c r="K24" i="5"/>
  <c r="L31" i="26" s="1"/>
  <c r="G24" i="5"/>
  <c r="I31" i="26" s="1"/>
  <c r="J23" i="5"/>
  <c r="K30" i="26" s="1"/>
  <c r="E23" i="5"/>
  <c r="H30" i="26" s="1"/>
  <c r="N22" i="5"/>
  <c r="N29" i="26" s="1"/>
  <c r="D22" i="5"/>
  <c r="G29" i="26" s="1"/>
  <c r="H21" i="5"/>
  <c r="J28" i="26" s="1"/>
  <c r="J16" i="5"/>
  <c r="K23" i="26" s="1"/>
  <c r="E16" i="5"/>
  <c r="H23" i="26" s="1"/>
  <c r="N15" i="5"/>
  <c r="N22" i="26" s="1"/>
  <c r="D15" i="5"/>
  <c r="G22" i="26" s="1"/>
  <c r="H14" i="5"/>
  <c r="J21" i="26" s="1"/>
  <c r="K13" i="5"/>
  <c r="L20" i="26" s="1"/>
  <c r="G13" i="5"/>
  <c r="I20" i="26" s="1"/>
  <c r="J12" i="5"/>
  <c r="K19" i="26" s="1"/>
  <c r="E12" i="5"/>
  <c r="H19" i="26" s="1"/>
  <c r="N11" i="5"/>
  <c r="N18" i="26" s="1"/>
  <c r="D11" i="5"/>
  <c r="G18" i="26" s="1"/>
  <c r="H10" i="5"/>
  <c r="J17" i="26" s="1"/>
  <c r="H9" i="5"/>
  <c r="J16" i="26" s="1"/>
  <c r="D9" i="5"/>
  <c r="G16" i="26" s="1"/>
  <c r="N8" i="5"/>
  <c r="N15" i="26" s="1"/>
  <c r="E8" i="5"/>
  <c r="H15" i="26" s="1"/>
  <c r="J7" i="5"/>
  <c r="K14" i="26" s="1"/>
  <c r="R13" i="26"/>
  <c r="K6" i="5"/>
  <c r="L13" i="26" s="1"/>
  <c r="G6" i="5"/>
  <c r="AC3" i="3"/>
  <c r="AE3" i="8" s="1"/>
  <c r="D6" i="5"/>
  <c r="K7" i="5"/>
  <c r="L14" i="26" s="1"/>
  <c r="H8" i="5"/>
  <c r="J15" i="26" s="1"/>
  <c r="K10" i="5"/>
  <c r="L17" i="26" s="1"/>
  <c r="E13" i="5"/>
  <c r="H20" i="26" s="1"/>
  <c r="K21" i="5"/>
  <c r="L28" i="26" s="1"/>
  <c r="E24" i="5"/>
  <c r="H31" i="26" s="1"/>
  <c r="Q15" i="2"/>
  <c r="Q16" i="2"/>
  <c r="Q17" i="2"/>
  <c r="Q18" i="2"/>
  <c r="Q20" i="2"/>
  <c r="Q21" i="2"/>
  <c r="Q22" i="2"/>
  <c r="N12" i="5"/>
  <c r="N19" i="26" s="1"/>
  <c r="J13" i="5"/>
  <c r="K20" i="26" s="1"/>
  <c r="G14" i="5"/>
  <c r="I21" i="26" s="1"/>
  <c r="H15" i="5"/>
  <c r="J22" i="26" s="1"/>
  <c r="D16" i="5"/>
  <c r="G23" i="26" s="1"/>
  <c r="N23" i="5"/>
  <c r="N30" i="26" s="1"/>
  <c r="J24" i="5"/>
  <c r="K31" i="26" s="1"/>
  <c r="G25" i="5"/>
  <c r="I32" i="26" s="1"/>
  <c r="H26" i="5"/>
  <c r="J33" i="26" s="1"/>
  <c r="F52" i="12"/>
  <c r="H6" i="5"/>
  <c r="J13" i="26" s="1"/>
  <c r="G7" i="5"/>
  <c r="I14" i="26" s="1"/>
  <c r="D8" i="5"/>
  <c r="G15" i="26" s="1"/>
  <c r="G9" i="5"/>
  <c r="I16" i="26" s="1"/>
  <c r="K14" i="5"/>
  <c r="L21" i="26" s="1"/>
  <c r="K25" i="5"/>
  <c r="L32" i="26" s="1"/>
  <c r="O30" i="11"/>
  <c r="O26" i="11"/>
  <c r="O29" i="11"/>
  <c r="V26" i="10"/>
  <c r="N26" i="10"/>
  <c r="N33" i="27" s="1"/>
  <c r="J26" i="10"/>
  <c r="K33" i="27" s="1"/>
  <c r="V25" i="10"/>
  <c r="N25" i="10"/>
  <c r="N32" i="27" s="1"/>
  <c r="J25" i="10"/>
  <c r="K32" i="27" s="1"/>
  <c r="V24" i="10"/>
  <c r="N24" i="10"/>
  <c r="N31" i="27" s="1"/>
  <c r="J24" i="10"/>
  <c r="K31" i="27" s="1"/>
  <c r="V23" i="10"/>
  <c r="N23" i="10"/>
  <c r="N30" i="27" s="1"/>
  <c r="J23" i="10"/>
  <c r="K30" i="27" s="1"/>
  <c r="E26" i="10"/>
  <c r="H33" i="27" s="1"/>
  <c r="E25" i="10"/>
  <c r="H32" i="27" s="1"/>
  <c r="E24" i="10"/>
  <c r="H31" i="27" s="1"/>
  <c r="H26" i="10"/>
  <c r="J33" i="27" s="1"/>
  <c r="D26" i="10"/>
  <c r="G33" i="27" s="1"/>
  <c r="H25" i="10"/>
  <c r="J32" i="27" s="1"/>
  <c r="D25" i="10"/>
  <c r="G32" i="27" s="1"/>
  <c r="H24" i="10"/>
  <c r="J31" i="27" s="1"/>
  <c r="D24" i="10"/>
  <c r="G31" i="27" s="1"/>
  <c r="H23" i="10"/>
  <c r="J30" i="27" s="1"/>
  <c r="D23" i="10"/>
  <c r="G30" i="27" s="1"/>
  <c r="W25" i="10"/>
  <c r="R32" i="27" s="1"/>
  <c r="G25" i="10"/>
  <c r="I32" i="27" s="1"/>
  <c r="V22" i="10"/>
  <c r="N22" i="10"/>
  <c r="N29" i="27" s="1"/>
  <c r="J22" i="10"/>
  <c r="K29" i="27" s="1"/>
  <c r="V21" i="10"/>
  <c r="N21" i="10"/>
  <c r="N28" i="27" s="1"/>
  <c r="J21" i="10"/>
  <c r="K28" i="27" s="1"/>
  <c r="V16" i="10"/>
  <c r="N16" i="10"/>
  <c r="N23" i="27" s="1"/>
  <c r="J16" i="10"/>
  <c r="K23" i="27" s="1"/>
  <c r="V15" i="10"/>
  <c r="N15" i="10"/>
  <c r="N22" i="27" s="1"/>
  <c r="J15" i="10"/>
  <c r="K22" i="27" s="1"/>
  <c r="V14" i="10"/>
  <c r="N14" i="10"/>
  <c r="N21" i="27" s="1"/>
  <c r="J14" i="10"/>
  <c r="K21" i="27" s="1"/>
  <c r="V13" i="10"/>
  <c r="N13" i="10"/>
  <c r="N20" i="27" s="1"/>
  <c r="J13" i="10"/>
  <c r="K20" i="27" s="1"/>
  <c r="V12" i="10"/>
  <c r="N12" i="10"/>
  <c r="N19" i="27" s="1"/>
  <c r="J12" i="10"/>
  <c r="K19" i="27" s="1"/>
  <c r="V11" i="10"/>
  <c r="N11" i="10"/>
  <c r="N18" i="27" s="1"/>
  <c r="J11" i="10"/>
  <c r="K18" i="27" s="1"/>
  <c r="V10" i="10"/>
  <c r="N10" i="10"/>
  <c r="N17" i="27" s="1"/>
  <c r="J10" i="10"/>
  <c r="K17" i="27" s="1"/>
  <c r="V9" i="10"/>
  <c r="N9" i="10"/>
  <c r="N16" i="27" s="1"/>
  <c r="J9" i="10"/>
  <c r="K16" i="27" s="1"/>
  <c r="K26" i="10"/>
  <c r="L33" i="27" s="1"/>
  <c r="K24" i="10"/>
  <c r="L31" i="27" s="1"/>
  <c r="W23" i="10"/>
  <c r="R30" i="27" s="1"/>
  <c r="G23" i="10"/>
  <c r="I30" i="27" s="1"/>
  <c r="E22" i="10"/>
  <c r="H29" i="27" s="1"/>
  <c r="E21" i="10"/>
  <c r="H28" i="27" s="1"/>
  <c r="E16" i="10"/>
  <c r="H23" i="27" s="1"/>
  <c r="E15" i="10"/>
  <c r="H22" i="27" s="1"/>
  <c r="E14" i="10"/>
  <c r="H21" i="27" s="1"/>
  <c r="E13" i="10"/>
  <c r="H20" i="27" s="1"/>
  <c r="E12" i="10"/>
  <c r="H19" i="27" s="1"/>
  <c r="E11" i="10"/>
  <c r="H18" i="27" s="1"/>
  <c r="E10" i="10"/>
  <c r="H17" i="27" s="1"/>
  <c r="E9" i="10"/>
  <c r="H16" i="27" s="1"/>
  <c r="O27" i="11"/>
  <c r="W26" i="10"/>
  <c r="R33" i="27" s="1"/>
  <c r="G26" i="10"/>
  <c r="I33" i="27" s="1"/>
  <c r="W24" i="10"/>
  <c r="R31" i="27" s="1"/>
  <c r="G24" i="10"/>
  <c r="I31" i="27" s="1"/>
  <c r="H22" i="10"/>
  <c r="J29" i="27" s="1"/>
  <c r="D22" i="10"/>
  <c r="G29" i="27" s="1"/>
  <c r="H21" i="10"/>
  <c r="J28" i="27" s="1"/>
  <c r="D21" i="10"/>
  <c r="G28" i="27" s="1"/>
  <c r="H16" i="10"/>
  <c r="J23" i="27" s="1"/>
  <c r="D16" i="10"/>
  <c r="G23" i="27" s="1"/>
  <c r="H15" i="10"/>
  <c r="J22" i="27" s="1"/>
  <c r="D15" i="10"/>
  <c r="G22" i="27" s="1"/>
  <c r="H14" i="10"/>
  <c r="J21" i="27" s="1"/>
  <c r="D14" i="10"/>
  <c r="G21" i="27" s="1"/>
  <c r="H13" i="10"/>
  <c r="J20" i="27" s="1"/>
  <c r="D13" i="10"/>
  <c r="G20" i="27" s="1"/>
  <c r="H12" i="10"/>
  <c r="J19" i="27" s="1"/>
  <c r="D12" i="10"/>
  <c r="G19" i="27" s="1"/>
  <c r="H11" i="10"/>
  <c r="J18" i="27" s="1"/>
  <c r="D11" i="10"/>
  <c r="G18" i="27" s="1"/>
  <c r="H10" i="10"/>
  <c r="J17" i="27" s="1"/>
  <c r="D10" i="10"/>
  <c r="G17" i="27" s="1"/>
  <c r="H9" i="10"/>
  <c r="J16" i="27" s="1"/>
  <c r="J6" i="10"/>
  <c r="K13" i="27" s="1"/>
  <c r="N6" i="10"/>
  <c r="N13" i="27" s="1"/>
  <c r="V6" i="10"/>
  <c r="J7" i="10"/>
  <c r="K14" i="27" s="1"/>
  <c r="N7" i="10"/>
  <c r="N14" i="27" s="1"/>
  <c r="V7" i="10"/>
  <c r="K8" i="10"/>
  <c r="L15" i="27" s="1"/>
  <c r="V8" i="10"/>
  <c r="K9" i="10"/>
  <c r="L16" i="27" s="1"/>
  <c r="K11" i="10"/>
  <c r="L18" i="27" s="1"/>
  <c r="K13" i="10"/>
  <c r="L20" i="27" s="1"/>
  <c r="K15" i="10"/>
  <c r="L22" i="27" s="1"/>
  <c r="K22" i="10"/>
  <c r="L29" i="27" s="1"/>
  <c r="K7" i="10"/>
  <c r="L14" i="27" s="1"/>
  <c r="W7" i="10"/>
  <c r="R14" i="27" s="1"/>
  <c r="G8" i="10"/>
  <c r="I15" i="27" s="1"/>
  <c r="W8" i="10"/>
  <c r="R15" i="27" s="1"/>
  <c r="D9" i="10"/>
  <c r="G16" i="27" s="1"/>
  <c r="G10" i="10"/>
  <c r="I17" i="27" s="1"/>
  <c r="W10" i="10"/>
  <c r="R17" i="27" s="1"/>
  <c r="G12" i="10"/>
  <c r="I19" i="27" s="1"/>
  <c r="W12" i="10"/>
  <c r="R19" i="27" s="1"/>
  <c r="G14" i="10"/>
  <c r="I21" i="27" s="1"/>
  <c r="W14" i="10"/>
  <c r="R21" i="27" s="1"/>
  <c r="G16" i="10"/>
  <c r="I23" i="27" s="1"/>
  <c r="W16" i="10"/>
  <c r="R23" i="27" s="1"/>
  <c r="G21" i="10"/>
  <c r="I28" i="27" s="1"/>
  <c r="W21" i="10"/>
  <c r="R28" i="27" s="1"/>
  <c r="E23" i="10"/>
  <c r="H30" i="27" s="1"/>
  <c r="H6" i="10"/>
  <c r="J13" i="27" s="1"/>
  <c r="D7" i="10"/>
  <c r="G14" i="27" s="1"/>
  <c r="H7" i="10"/>
  <c r="J14" i="27" s="1"/>
  <c r="D8" i="10"/>
  <c r="G15" i="27" s="1"/>
  <c r="H8" i="10"/>
  <c r="J15" i="27" s="1"/>
  <c r="N8" i="10"/>
  <c r="N15" i="27" s="1"/>
  <c r="K10" i="10"/>
  <c r="L17" i="27" s="1"/>
  <c r="K12" i="10"/>
  <c r="L19" i="27" s="1"/>
  <c r="K14" i="10"/>
  <c r="L21" i="27" s="1"/>
  <c r="K16" i="10"/>
  <c r="L23" i="27" s="1"/>
  <c r="K21" i="10"/>
  <c r="L28" i="27" s="1"/>
  <c r="K23" i="10"/>
  <c r="L30" i="27" s="1"/>
  <c r="T13" i="23" l="1"/>
  <c r="Y27" i="2"/>
  <c r="I27" i="2"/>
  <c r="D27" i="5"/>
  <c r="I13" i="26"/>
  <c r="G27" i="5"/>
  <c r="H13" i="26"/>
  <c r="E27" i="5"/>
  <c r="P27" i="2"/>
  <c r="Q27" i="2"/>
  <c r="M34" i="12"/>
  <c r="E27" i="11"/>
  <c r="E26" i="11"/>
  <c r="T31" i="26"/>
  <c r="G31" i="26"/>
  <c r="S31" i="26" s="1"/>
  <c r="Z24" i="5"/>
  <c r="T32" i="26"/>
  <c r="G30" i="26"/>
  <c r="S30" i="26" s="1"/>
  <c r="Z23" i="5"/>
  <c r="G33" i="26"/>
  <c r="S33" i="26" s="1"/>
  <c r="Z26" i="5"/>
  <c r="G32" i="26"/>
  <c r="S32" i="26" s="1"/>
  <c r="Z25" i="5"/>
  <c r="T33" i="26"/>
  <c r="Z6" i="5"/>
  <c r="Q17" i="27"/>
  <c r="S17" i="27" s="1"/>
  <c r="Y13" i="12"/>
  <c r="Q19" i="27"/>
  <c r="S19" i="27" s="1"/>
  <c r="Y15" i="12"/>
  <c r="Q21" i="27"/>
  <c r="S21" i="27" s="1"/>
  <c r="Y17" i="12"/>
  <c r="Q23" i="27"/>
  <c r="S23" i="27" s="1"/>
  <c r="Y19" i="12"/>
  <c r="Q29" i="27"/>
  <c r="Y25" i="12"/>
  <c r="T32" i="27"/>
  <c r="Y26" i="12"/>
  <c r="Q30" i="27"/>
  <c r="S30" i="27" s="1"/>
  <c r="Y28" i="12"/>
  <c r="Q32" i="27"/>
  <c r="S32" i="27" s="1"/>
  <c r="U32" i="27" s="1"/>
  <c r="Q15" i="27"/>
  <c r="S15" i="27" s="1"/>
  <c r="Y11" i="12"/>
  <c r="Q14" i="27"/>
  <c r="S14" i="27" s="1"/>
  <c r="Y10" i="12"/>
  <c r="Q16" i="27"/>
  <c r="S16" i="27" s="1"/>
  <c r="Y12" i="12"/>
  <c r="Q18" i="27"/>
  <c r="S18" i="27" s="1"/>
  <c r="Y14" i="12"/>
  <c r="Q20" i="27"/>
  <c r="S20" i="27" s="1"/>
  <c r="Y16" i="12"/>
  <c r="Q22" i="27"/>
  <c r="S22" i="27" s="1"/>
  <c r="Y18" i="12"/>
  <c r="Y24" i="12"/>
  <c r="Q28" i="27"/>
  <c r="S28" i="27" s="1"/>
  <c r="T31" i="27"/>
  <c r="T33" i="27"/>
  <c r="Q31" i="27"/>
  <c r="S31" i="27" s="1"/>
  <c r="U31" i="27" s="1"/>
  <c r="Y27" i="12"/>
  <c r="Q33" i="27"/>
  <c r="S33" i="27" s="1"/>
  <c r="Y29" i="12"/>
  <c r="R30" i="12"/>
  <c r="S30" i="12"/>
  <c r="Q30" i="12"/>
  <c r="S18" i="26"/>
  <c r="Z11" i="5"/>
  <c r="S20" i="26"/>
  <c r="Z13" i="5"/>
  <c r="S14" i="26"/>
  <c r="Z7" i="5"/>
  <c r="S25" i="26"/>
  <c r="Z21" i="5"/>
  <c r="S26" i="26"/>
  <c r="Z22" i="5"/>
  <c r="Z9" i="5"/>
  <c r="Z14" i="5"/>
  <c r="Z16" i="5"/>
  <c r="F27" i="2"/>
  <c r="L27" i="2"/>
  <c r="Z8" i="5"/>
  <c r="Z15" i="5"/>
  <c r="S19" i="26"/>
  <c r="Z12" i="5"/>
  <c r="S17" i="26"/>
  <c r="Z10" i="5"/>
  <c r="V27" i="10"/>
  <c r="Y28" i="2"/>
  <c r="H27" i="5"/>
  <c r="N27" i="5"/>
  <c r="L7" i="26"/>
  <c r="K7" i="26"/>
  <c r="P7" i="26"/>
  <c r="K27" i="5"/>
  <c r="S29" i="26"/>
  <c r="J27" i="5"/>
  <c r="M7" i="26"/>
  <c r="N7" i="26"/>
  <c r="W27" i="10"/>
  <c r="H27" i="10"/>
  <c r="E27" i="10"/>
  <c r="J27" i="10"/>
  <c r="K7" i="27"/>
  <c r="K27" i="10"/>
  <c r="G27" i="10"/>
  <c r="D27" i="10"/>
  <c r="N27" i="10"/>
  <c r="M7" i="27"/>
  <c r="N7" i="27"/>
  <c r="P7" i="23"/>
  <c r="E33" i="11"/>
  <c r="O46" i="12"/>
  <c r="E32" i="11"/>
  <c r="O11" i="11"/>
  <c r="T17" i="23"/>
  <c r="T15" i="23"/>
  <c r="T30" i="26"/>
  <c r="O7" i="23"/>
  <c r="G13" i="26"/>
  <c r="S13" i="26" s="1"/>
  <c r="S24" i="27"/>
  <c r="S26" i="27"/>
  <c r="S25" i="27"/>
  <c r="Q13" i="27"/>
  <c r="S13" i="27" s="1"/>
  <c r="Y9" i="12"/>
  <c r="Y6" i="10"/>
  <c r="S27" i="27"/>
  <c r="T28" i="23"/>
  <c r="T26" i="23"/>
  <c r="T24" i="23"/>
  <c r="T22" i="23"/>
  <c r="T20" i="23"/>
  <c r="T14" i="26"/>
  <c r="R13" i="27"/>
  <c r="T13" i="27" s="1"/>
  <c r="S23" i="26"/>
  <c r="S22" i="26"/>
  <c r="T29" i="23"/>
  <c r="T27" i="23"/>
  <c r="T18" i="23"/>
  <c r="T16" i="23"/>
  <c r="T27" i="27"/>
  <c r="T13" i="26"/>
  <c r="S28" i="26"/>
  <c r="T28" i="26"/>
  <c r="T27" i="26"/>
  <c r="S27" i="26"/>
  <c r="T26" i="26"/>
  <c r="T25" i="26"/>
  <c r="T25" i="27"/>
  <c r="T24" i="26"/>
  <c r="S24" i="26"/>
  <c r="T23" i="26"/>
  <c r="T22" i="26"/>
  <c r="T21" i="26"/>
  <c r="T21" i="27"/>
  <c r="S21" i="26"/>
  <c r="T20" i="26"/>
  <c r="T19" i="26"/>
  <c r="T18" i="26"/>
  <c r="T17" i="26"/>
  <c r="S16" i="26"/>
  <c r="T16" i="26"/>
  <c r="T15" i="26"/>
  <c r="S15" i="26"/>
  <c r="O47" i="12"/>
  <c r="O7" i="26"/>
  <c r="T30" i="27"/>
  <c r="T30" i="23"/>
  <c r="T29" i="27"/>
  <c r="T28" i="27"/>
  <c r="T26" i="27"/>
  <c r="T25" i="23"/>
  <c r="T24" i="27"/>
  <c r="T23" i="27"/>
  <c r="T23" i="23"/>
  <c r="T22" i="27"/>
  <c r="T21" i="23"/>
  <c r="T20" i="27"/>
  <c r="T19" i="27"/>
  <c r="T19" i="23"/>
  <c r="T18" i="27"/>
  <c r="T17" i="27"/>
  <c r="T16" i="27"/>
  <c r="T15" i="27"/>
  <c r="T14" i="27"/>
  <c r="T14" i="23"/>
  <c r="O36" i="11"/>
  <c r="L7" i="27"/>
  <c r="O48" i="12"/>
  <c r="O7" i="27"/>
  <c r="P48" i="12"/>
  <c r="P7" i="27"/>
  <c r="X9" i="12"/>
  <c r="X30" i="12" s="1"/>
  <c r="P46" i="12"/>
  <c r="S13" i="23"/>
  <c r="S23" i="23"/>
  <c r="D34" i="12"/>
  <c r="D52" i="12"/>
  <c r="I35" i="11"/>
  <c r="I36" i="11"/>
  <c r="L7" i="23"/>
  <c r="D36" i="11"/>
  <c r="E36" i="11" s="1"/>
  <c r="O35" i="11"/>
  <c r="D35" i="11"/>
  <c r="S30" i="23"/>
  <c r="S18" i="23"/>
  <c r="S17" i="23"/>
  <c r="S16" i="23"/>
  <c r="S15" i="23"/>
  <c r="S29" i="23"/>
  <c r="S28" i="23"/>
  <c r="S27" i="23"/>
  <c r="S26" i="23"/>
  <c r="S25" i="23"/>
  <c r="S24" i="23"/>
  <c r="S22" i="23"/>
  <c r="S21" i="23"/>
  <c r="S20" i="23"/>
  <c r="S19" i="23"/>
  <c r="S14" i="23"/>
  <c r="G46" i="12"/>
  <c r="J46" i="12"/>
  <c r="M7" i="23"/>
  <c r="F46" i="12"/>
  <c r="K7" i="23"/>
  <c r="L46" i="12"/>
  <c r="M46" i="12" s="1"/>
  <c r="N7" i="23"/>
  <c r="P6" i="10"/>
  <c r="Q6" i="10"/>
  <c r="G53" i="12"/>
  <c r="G54" i="12" s="1"/>
  <c r="AG3" i="8"/>
  <c r="AG4" i="8" s="1"/>
  <c r="C53" i="12"/>
  <c r="C54" i="12" s="1"/>
  <c r="AF3" i="8"/>
  <c r="AE4" i="8" s="1"/>
  <c r="B53" i="12"/>
  <c r="D53" i="12" s="1"/>
  <c r="O10" i="5"/>
  <c r="O21" i="5"/>
  <c r="F14" i="5"/>
  <c r="F21" i="5"/>
  <c r="O14" i="5"/>
  <c r="O25" i="5"/>
  <c r="X16" i="5"/>
  <c r="F25" i="5"/>
  <c r="O6" i="5"/>
  <c r="X8" i="5"/>
  <c r="I23" i="5"/>
  <c r="F13" i="5"/>
  <c r="O17" i="11"/>
  <c r="I16" i="5"/>
  <c r="I12" i="5"/>
  <c r="I10" i="5"/>
  <c r="I39" i="11"/>
  <c r="I38" i="11"/>
  <c r="I14" i="11"/>
  <c r="I20" i="11"/>
  <c r="I17" i="11"/>
  <c r="I11" i="11"/>
  <c r="I15" i="11"/>
  <c r="O21" i="11"/>
  <c r="O15" i="11"/>
  <c r="I12" i="11"/>
  <c r="I21" i="11"/>
  <c r="I18" i="11"/>
  <c r="X13" i="5"/>
  <c r="AC47" i="8"/>
  <c r="I11" i="5"/>
  <c r="O16" i="5"/>
  <c r="D34" i="11"/>
  <c r="E34" i="11" s="1"/>
  <c r="O14" i="11"/>
  <c r="O12" i="11"/>
  <c r="O20" i="11"/>
  <c r="O38" i="11"/>
  <c r="O18" i="11"/>
  <c r="O39" i="11"/>
  <c r="L17" i="5"/>
  <c r="X23" i="5"/>
  <c r="F17" i="5"/>
  <c r="D21" i="11"/>
  <c r="E21" i="11" s="1"/>
  <c r="D15" i="11"/>
  <c r="E15" i="11" s="1"/>
  <c r="D31" i="11"/>
  <c r="E31" i="11" s="1"/>
  <c r="D38" i="11"/>
  <c r="F12" i="5"/>
  <c r="D18" i="11"/>
  <c r="E18" i="11" s="1"/>
  <c r="D39" i="11"/>
  <c r="D12" i="11"/>
  <c r="D20" i="11"/>
  <c r="E20" i="11" s="1"/>
  <c r="D11" i="11"/>
  <c r="E11" i="11" s="1"/>
  <c r="D17" i="11"/>
  <c r="E17" i="11" s="1"/>
  <c r="D14" i="11"/>
  <c r="P21" i="5"/>
  <c r="F16" i="5"/>
  <c r="F24" i="5"/>
  <c r="P10" i="5"/>
  <c r="L11" i="5"/>
  <c r="L15" i="5"/>
  <c r="Q16" i="5"/>
  <c r="L22" i="5"/>
  <c r="L26" i="5"/>
  <c r="D28" i="11"/>
  <c r="E28" i="11" s="1"/>
  <c r="X12" i="5"/>
  <c r="F10" i="5"/>
  <c r="I14" i="5"/>
  <c r="P6" i="5"/>
  <c r="L12" i="5"/>
  <c r="Q13" i="5"/>
  <c r="L16" i="5"/>
  <c r="L23" i="5"/>
  <c r="Q24" i="5"/>
  <c r="L9" i="5"/>
  <c r="F23" i="5"/>
  <c r="Q25" i="5"/>
  <c r="Q14" i="5"/>
  <c r="I25" i="5"/>
  <c r="P13" i="5"/>
  <c r="Q10" i="5"/>
  <c r="P14" i="5"/>
  <c r="P7" i="5"/>
  <c r="P9" i="5"/>
  <c r="P24" i="5"/>
  <c r="I21" i="5"/>
  <c r="I22" i="5"/>
  <c r="Q21" i="5"/>
  <c r="X24" i="5"/>
  <c r="P25" i="5"/>
  <c r="Q17" i="5"/>
  <c r="AC4" i="3"/>
  <c r="Q8" i="10"/>
  <c r="I9" i="5"/>
  <c r="O7" i="5"/>
  <c r="Q7" i="5"/>
  <c r="O9" i="5"/>
  <c r="F15" i="5"/>
  <c r="P17" i="5"/>
  <c r="F26" i="5"/>
  <c r="X9" i="5"/>
  <c r="Q12" i="5"/>
  <c r="Q23" i="5"/>
  <c r="Q22" i="5"/>
  <c r="O8" i="5"/>
  <c r="F22" i="5"/>
  <c r="Q11" i="5"/>
  <c r="P8" i="5"/>
  <c r="F11" i="5"/>
  <c r="Q24" i="10"/>
  <c r="O26" i="5"/>
  <c r="L8" i="5"/>
  <c r="P23" i="5"/>
  <c r="O22" i="5"/>
  <c r="X7" i="5"/>
  <c r="Q15" i="5"/>
  <c r="O15" i="5"/>
  <c r="I7" i="5"/>
  <c r="O11" i="5"/>
  <c r="F6" i="5"/>
  <c r="P15" i="5"/>
  <c r="P22" i="5"/>
  <c r="Q9" i="5"/>
  <c r="X10" i="5"/>
  <c r="X14" i="5"/>
  <c r="X21" i="5"/>
  <c r="X25" i="5"/>
  <c r="F7" i="5"/>
  <c r="P11" i="10"/>
  <c r="P15" i="10"/>
  <c r="P22" i="10"/>
  <c r="G48" i="12"/>
  <c r="Q10" i="10"/>
  <c r="Q12" i="10"/>
  <c r="Q14" i="10"/>
  <c r="Q16" i="10"/>
  <c r="Q21" i="10"/>
  <c r="P25" i="10"/>
  <c r="Q26" i="10"/>
  <c r="F48" i="12"/>
  <c r="O28" i="11"/>
  <c r="I52" i="12"/>
  <c r="Q8" i="5"/>
  <c r="P11" i="5"/>
  <c r="P26" i="5"/>
  <c r="I8" i="5"/>
  <c r="P7" i="10"/>
  <c r="O34" i="11"/>
  <c r="P8" i="10"/>
  <c r="P9" i="10"/>
  <c r="P10" i="10"/>
  <c r="P14" i="10"/>
  <c r="P21" i="10"/>
  <c r="P24" i="10"/>
  <c r="J48" i="12"/>
  <c r="O31" i="11"/>
  <c r="L48" i="12"/>
  <c r="L13" i="5"/>
  <c r="F53" i="12"/>
  <c r="AE4" i="3"/>
  <c r="O13" i="5"/>
  <c r="O17" i="5"/>
  <c r="O24" i="5"/>
  <c r="Q26" i="5"/>
  <c r="X17" i="5"/>
  <c r="I7" i="11"/>
  <c r="J27" i="11" s="1"/>
  <c r="G47" i="12"/>
  <c r="I34" i="11"/>
  <c r="F47" i="12"/>
  <c r="I28" i="11"/>
  <c r="J28" i="11" s="1"/>
  <c r="Q23" i="10"/>
  <c r="P13" i="10"/>
  <c r="P17" i="10"/>
  <c r="Q9" i="10"/>
  <c r="Q11" i="10"/>
  <c r="Q13" i="10"/>
  <c r="Q15" i="10"/>
  <c r="Q17" i="10"/>
  <c r="Q22" i="10"/>
  <c r="P23" i="10"/>
  <c r="Q25" i="10"/>
  <c r="O7" i="11"/>
  <c r="P27" i="11" s="1"/>
  <c r="L24" i="5"/>
  <c r="P16" i="5"/>
  <c r="P12" i="5"/>
  <c r="I6" i="5"/>
  <c r="L7" i="5"/>
  <c r="F9" i="5"/>
  <c r="X11" i="5"/>
  <c r="X15" i="5"/>
  <c r="X22" i="5"/>
  <c r="X26" i="5"/>
  <c r="Q6" i="5"/>
  <c r="O12" i="5"/>
  <c r="I15" i="5"/>
  <c r="O23" i="5"/>
  <c r="I26" i="5"/>
  <c r="I31" i="11"/>
  <c r="J47" i="12"/>
  <c r="L47" i="12"/>
  <c r="X6" i="5"/>
  <c r="Q7" i="10"/>
  <c r="P12" i="10"/>
  <c r="P16" i="10"/>
  <c r="P26" i="10"/>
  <c r="F8" i="5"/>
  <c r="I13" i="5"/>
  <c r="I17" i="5"/>
  <c r="I24" i="5"/>
  <c r="L10" i="5"/>
  <c r="L14" i="5"/>
  <c r="L21" i="5"/>
  <c r="L25" i="5"/>
  <c r="L6" i="5"/>
  <c r="U31" i="26" l="1"/>
  <c r="U13" i="23"/>
  <c r="J34" i="11"/>
  <c r="U32" i="26"/>
  <c r="Y30" i="12"/>
  <c r="U30" i="26"/>
  <c r="U33" i="27"/>
  <c r="U33" i="26"/>
  <c r="J36" i="11"/>
  <c r="J32" i="11"/>
  <c r="J31" i="11"/>
  <c r="J35" i="11"/>
  <c r="J30" i="11"/>
  <c r="J29" i="11"/>
  <c r="J33" i="11"/>
  <c r="J26" i="11"/>
  <c r="P27" i="10"/>
  <c r="P31" i="11"/>
  <c r="P34" i="11"/>
  <c r="P39" i="11"/>
  <c r="P38" i="11"/>
  <c r="P12" i="11"/>
  <c r="P15" i="11"/>
  <c r="P17" i="11"/>
  <c r="P35" i="11"/>
  <c r="P36" i="11"/>
  <c r="P11" i="11"/>
  <c r="P32" i="11"/>
  <c r="P33" i="11"/>
  <c r="P28" i="11"/>
  <c r="P18" i="11"/>
  <c r="P20" i="11"/>
  <c r="P14" i="11"/>
  <c r="P21" i="11"/>
  <c r="P30" i="11"/>
  <c r="P29" i="11"/>
  <c r="P26" i="11"/>
  <c r="U26" i="26"/>
  <c r="T29" i="26"/>
  <c r="B46" i="12"/>
  <c r="Z28" i="2"/>
  <c r="Z27" i="5"/>
  <c r="Q27" i="5"/>
  <c r="Y27" i="5"/>
  <c r="Y28" i="5" s="1"/>
  <c r="O27" i="5"/>
  <c r="I27" i="5"/>
  <c r="S29" i="27"/>
  <c r="U29" i="27" s="1"/>
  <c r="L27" i="5"/>
  <c r="P27" i="5"/>
  <c r="E7" i="23"/>
  <c r="E14" i="11"/>
  <c r="D7" i="23"/>
  <c r="E12" i="11"/>
  <c r="S7" i="23"/>
  <c r="E38" i="11"/>
  <c r="H7" i="26"/>
  <c r="J18" i="11"/>
  <c r="D7" i="26"/>
  <c r="J12" i="11"/>
  <c r="C7" i="26"/>
  <c r="J11" i="11"/>
  <c r="I7" i="26"/>
  <c r="J20" i="11"/>
  <c r="T7" i="26"/>
  <c r="J39" i="11"/>
  <c r="Q27" i="10"/>
  <c r="T7" i="23"/>
  <c r="E39" i="11"/>
  <c r="J7" i="26"/>
  <c r="J21" i="11"/>
  <c r="F7" i="26"/>
  <c r="J15" i="11"/>
  <c r="G7" i="26"/>
  <c r="J17" i="11"/>
  <c r="E7" i="26"/>
  <c r="J14" i="11"/>
  <c r="S7" i="26"/>
  <c r="J38" i="11"/>
  <c r="D37" i="11"/>
  <c r="E37" i="11" s="1"/>
  <c r="E35" i="11"/>
  <c r="U17" i="23"/>
  <c r="U27" i="23"/>
  <c r="U16" i="23"/>
  <c r="U15" i="23"/>
  <c r="U22" i="23"/>
  <c r="U27" i="27"/>
  <c r="U24" i="23"/>
  <c r="U24" i="27"/>
  <c r="U14" i="23"/>
  <c r="U20" i="27"/>
  <c r="U22" i="27"/>
  <c r="U14" i="27"/>
  <c r="U18" i="27"/>
  <c r="U26" i="27"/>
  <c r="U30" i="27"/>
  <c r="U28" i="23"/>
  <c r="U26" i="23"/>
  <c r="U20" i="23"/>
  <c r="U16" i="27"/>
  <c r="U21" i="27"/>
  <c r="U28" i="26"/>
  <c r="U25" i="26"/>
  <c r="U29" i="26"/>
  <c r="U29" i="23"/>
  <c r="U18" i="23"/>
  <c r="U17" i="26"/>
  <c r="U23" i="26"/>
  <c r="U19" i="23"/>
  <c r="U30" i="23"/>
  <c r="U13" i="27"/>
  <c r="U19" i="27"/>
  <c r="U14" i="26"/>
  <c r="U20" i="26"/>
  <c r="U22" i="26"/>
  <c r="U13" i="26"/>
  <c r="U17" i="27"/>
  <c r="U27" i="26"/>
  <c r="U23" i="23"/>
  <c r="U15" i="27"/>
  <c r="U24" i="26"/>
  <c r="U28" i="27"/>
  <c r="U25" i="27"/>
  <c r="U23" i="27"/>
  <c r="U21" i="26"/>
  <c r="O37" i="11"/>
  <c r="P37" i="11" s="1"/>
  <c r="U19" i="26"/>
  <c r="U18" i="26"/>
  <c r="U16" i="26"/>
  <c r="U15" i="26"/>
  <c r="U25" i="23"/>
  <c r="U21" i="23"/>
  <c r="O42" i="12"/>
  <c r="H7" i="27"/>
  <c r="R42" i="12"/>
  <c r="I7" i="27"/>
  <c r="G42" i="12"/>
  <c r="D7" i="27"/>
  <c r="K42" i="12"/>
  <c r="F7" i="27"/>
  <c r="N42" i="12"/>
  <c r="P42" i="12" s="1"/>
  <c r="G7" i="27"/>
  <c r="U48" i="12"/>
  <c r="T7" i="27"/>
  <c r="S48" i="12"/>
  <c r="S7" i="27"/>
  <c r="F42" i="12"/>
  <c r="C7" i="27"/>
  <c r="J42" i="12"/>
  <c r="L42" i="12" s="1"/>
  <c r="E7" i="27"/>
  <c r="S42" i="12"/>
  <c r="J7" i="27"/>
  <c r="B48" i="12"/>
  <c r="B47" i="12"/>
  <c r="B54" i="12"/>
  <c r="D54" i="12" s="1"/>
  <c r="I37" i="11"/>
  <c r="J37" i="11" s="1"/>
  <c r="I46" i="12"/>
  <c r="C46" i="12"/>
  <c r="S41" i="12"/>
  <c r="F41" i="12"/>
  <c r="R41" i="12"/>
  <c r="T41" i="12" s="1"/>
  <c r="U47" i="12"/>
  <c r="O41" i="12"/>
  <c r="G41" i="12"/>
  <c r="K41" i="12"/>
  <c r="N41" i="12"/>
  <c r="J41" i="12"/>
  <c r="S47" i="12"/>
  <c r="V47" i="12" s="1"/>
  <c r="N40" i="12"/>
  <c r="G7" i="23"/>
  <c r="R40" i="12"/>
  <c r="I7" i="23"/>
  <c r="U46" i="12"/>
  <c r="S40" i="12"/>
  <c r="J7" i="23"/>
  <c r="C7" i="23"/>
  <c r="F40" i="12"/>
  <c r="O40" i="12"/>
  <c r="H7" i="23"/>
  <c r="S46" i="12"/>
  <c r="K40" i="12"/>
  <c r="F7" i="23"/>
  <c r="C47" i="12"/>
  <c r="C48" i="12"/>
  <c r="Y4" i="8"/>
  <c r="I53" i="12"/>
  <c r="R46" i="12"/>
  <c r="R7" i="5"/>
  <c r="R24" i="5"/>
  <c r="O22" i="11"/>
  <c r="P22" i="11" s="1"/>
  <c r="O16" i="11"/>
  <c r="P16" i="11" s="1"/>
  <c r="I40" i="11"/>
  <c r="J40" i="11" s="1"/>
  <c r="R14" i="5"/>
  <c r="R21" i="5"/>
  <c r="I22" i="11"/>
  <c r="J22" i="11" s="1"/>
  <c r="I19" i="11"/>
  <c r="J19" i="11" s="1"/>
  <c r="I23" i="11"/>
  <c r="J23" i="11" s="1"/>
  <c r="I13" i="11"/>
  <c r="J13" i="11" s="1"/>
  <c r="I16" i="11"/>
  <c r="J16" i="11" s="1"/>
  <c r="R25" i="5"/>
  <c r="O24" i="11"/>
  <c r="I24" i="11"/>
  <c r="O19" i="11"/>
  <c r="P19" i="11" s="1"/>
  <c r="O40" i="11"/>
  <c r="P40" i="11" s="1"/>
  <c r="R16" i="5"/>
  <c r="R9" i="5"/>
  <c r="O13" i="11"/>
  <c r="P13" i="11" s="1"/>
  <c r="R23" i="5"/>
  <c r="R13" i="5"/>
  <c r="R17" i="5"/>
  <c r="O23" i="11"/>
  <c r="R6" i="5"/>
  <c r="D22" i="11"/>
  <c r="E22" i="11" s="1"/>
  <c r="D23" i="11"/>
  <c r="D13" i="11"/>
  <c r="E13" i="11" s="1"/>
  <c r="J40" i="12"/>
  <c r="D16" i="11"/>
  <c r="E16" i="11" s="1"/>
  <c r="G40" i="12"/>
  <c r="D24" i="11"/>
  <c r="D40" i="11"/>
  <c r="E40" i="11" s="1"/>
  <c r="D19" i="11"/>
  <c r="E19" i="11" s="1"/>
  <c r="R10" i="5"/>
  <c r="R12" i="5"/>
  <c r="R11" i="5"/>
  <c r="R15" i="5"/>
  <c r="F27" i="5"/>
  <c r="R8" i="5"/>
  <c r="M47" i="12"/>
  <c r="R22" i="5"/>
  <c r="D35" i="12"/>
  <c r="M35" i="12"/>
  <c r="M48" i="12"/>
  <c r="R48" i="12"/>
  <c r="R26" i="5"/>
  <c r="D36" i="12"/>
  <c r="M36" i="12"/>
  <c r="I47" i="12"/>
  <c r="I48" i="12"/>
  <c r="R47" i="12"/>
  <c r="F54" i="12"/>
  <c r="I54" i="12" s="1"/>
  <c r="F18" i="10" l="1"/>
  <c r="O18" i="10"/>
  <c r="I20" i="10"/>
  <c r="U20" i="10"/>
  <c r="R20" i="10"/>
  <c r="U7" i="23"/>
  <c r="V48" i="12"/>
  <c r="U7" i="26"/>
  <c r="V7" i="26"/>
  <c r="R27" i="5"/>
  <c r="Z28" i="5"/>
  <c r="D8" i="11"/>
  <c r="O34" i="12" s="1"/>
  <c r="E23" i="11"/>
  <c r="I9" i="11"/>
  <c r="R35" i="12" s="1"/>
  <c r="J24" i="11"/>
  <c r="D9" i="11"/>
  <c r="R34" i="12" s="1"/>
  <c r="E24" i="11"/>
  <c r="O8" i="11"/>
  <c r="O36" i="12" s="1"/>
  <c r="P23" i="11"/>
  <c r="O9" i="11"/>
  <c r="R36" i="12" s="1"/>
  <c r="P24" i="11"/>
  <c r="L41" i="12"/>
  <c r="C40" i="12"/>
  <c r="V7" i="23"/>
  <c r="I8" i="11"/>
  <c r="O35" i="12" s="1"/>
  <c r="B41" i="12"/>
  <c r="U7" i="27"/>
  <c r="V7" i="27"/>
  <c r="B40" i="12"/>
  <c r="P41" i="12"/>
  <c r="C41" i="12"/>
  <c r="C42" i="12"/>
  <c r="T42" i="12"/>
  <c r="B42" i="12"/>
  <c r="H42" i="12"/>
  <c r="V46" i="12"/>
  <c r="AE2" i="19"/>
  <c r="D46" i="12"/>
  <c r="H41" i="12"/>
  <c r="L40" i="12"/>
  <c r="P40" i="12"/>
  <c r="T40" i="12"/>
  <c r="R27" i="10"/>
  <c r="Y13" i="5"/>
  <c r="Y21" i="5"/>
  <c r="Y14" i="10"/>
  <c r="Y22" i="5"/>
  <c r="Y16" i="10"/>
  <c r="Y25" i="5"/>
  <c r="Y15" i="5"/>
  <c r="Y15" i="10"/>
  <c r="Y7" i="10"/>
  <c r="Y25" i="10"/>
  <c r="Y12" i="10"/>
  <c r="Y9" i="10"/>
  <c r="Y8" i="10"/>
  <c r="Y26" i="10"/>
  <c r="Y24" i="10"/>
  <c r="Y10" i="10"/>
  <c r="Y13" i="10"/>
  <c r="Y17" i="10"/>
  <c r="Y22" i="10"/>
  <c r="Y11" i="10"/>
  <c r="Y21" i="10"/>
  <c r="Y23" i="10"/>
  <c r="Y26" i="5"/>
  <c r="Y24" i="5"/>
  <c r="Y11" i="5"/>
  <c r="Y16" i="5"/>
  <c r="Y7" i="5"/>
  <c r="Y10" i="5"/>
  <c r="Y12" i="5"/>
  <c r="Y6" i="5"/>
  <c r="Y8" i="5"/>
  <c r="Y23" i="5"/>
  <c r="Y9" i="5"/>
  <c r="Y14" i="5"/>
  <c r="Y17" i="5"/>
  <c r="Y23" i="2"/>
  <c r="I25" i="11"/>
  <c r="O25" i="11"/>
  <c r="H40" i="12"/>
  <c r="D25" i="11"/>
  <c r="E25" i="11" s="1"/>
  <c r="D48" i="12"/>
  <c r="D47" i="12"/>
  <c r="R19" i="10" l="1"/>
  <c r="X19" i="10"/>
  <c r="L19" i="10"/>
  <c r="O19" i="10"/>
  <c r="X6" i="10"/>
  <c r="K4" i="8"/>
  <c r="Z17" i="10" s="1"/>
  <c r="F19" i="10"/>
  <c r="U18" i="10"/>
  <c r="Z28" i="10"/>
  <c r="R18" i="10"/>
  <c r="F20" i="10"/>
  <c r="I19" i="10"/>
  <c r="I18" i="10"/>
  <c r="L20" i="10"/>
  <c r="L18" i="10"/>
  <c r="O20" i="10"/>
  <c r="X20" i="10"/>
  <c r="U19" i="10"/>
  <c r="X18" i="10"/>
  <c r="Z6" i="10"/>
  <c r="T34" i="12"/>
  <c r="W7" i="26"/>
  <c r="T36" i="12"/>
  <c r="T35" i="12"/>
  <c r="I10" i="11"/>
  <c r="J25" i="11"/>
  <c r="O10" i="11"/>
  <c r="P25" i="11"/>
  <c r="W7" i="27"/>
  <c r="W7" i="23"/>
  <c r="U8" i="10"/>
  <c r="U16" i="10"/>
  <c r="U6" i="10"/>
  <c r="U17" i="10"/>
  <c r="U9" i="10"/>
  <c r="U14" i="10"/>
  <c r="U25" i="10"/>
  <c r="U22" i="10"/>
  <c r="U11" i="10"/>
  <c r="U12" i="10"/>
  <c r="U23" i="10"/>
  <c r="U24" i="10"/>
  <c r="U13" i="10"/>
  <c r="U10" i="10"/>
  <c r="U21" i="10"/>
  <c r="U26" i="10"/>
  <c r="U15" i="10"/>
  <c r="U7" i="10"/>
  <c r="L25" i="10"/>
  <c r="O24" i="10"/>
  <c r="I13" i="10"/>
  <c r="O13" i="10"/>
  <c r="X9" i="10"/>
  <c r="X11" i="10"/>
  <c r="I9" i="10"/>
  <c r="O11" i="10"/>
  <c r="O22" i="10"/>
  <c r="I23" i="10"/>
  <c r="O26" i="10"/>
  <c r="O23" i="10"/>
  <c r="I14" i="10"/>
  <c r="I24" i="10"/>
  <c r="O7" i="10"/>
  <c r="I22" i="10"/>
  <c r="O14" i="10"/>
  <c r="X7" i="10"/>
  <c r="F11" i="10"/>
  <c r="F15" i="10"/>
  <c r="F22" i="10"/>
  <c r="L15" i="10"/>
  <c r="F25" i="10"/>
  <c r="F7" i="10"/>
  <c r="F10" i="10"/>
  <c r="F14" i="10"/>
  <c r="F21" i="10"/>
  <c r="O8" i="10"/>
  <c r="O16" i="10"/>
  <c r="X12" i="10"/>
  <c r="X16" i="10"/>
  <c r="F24" i="10"/>
  <c r="L23" i="10"/>
  <c r="I16" i="10"/>
  <c r="X8" i="10"/>
  <c r="F13" i="10"/>
  <c r="F17" i="10"/>
  <c r="I26" i="10"/>
  <c r="L13" i="10"/>
  <c r="L26" i="10"/>
  <c r="I8" i="10"/>
  <c r="L12" i="10"/>
  <c r="L16" i="10"/>
  <c r="F26" i="10"/>
  <c r="O25" i="10"/>
  <c r="X15" i="10"/>
  <c r="I7" i="10"/>
  <c r="O9" i="10"/>
  <c r="O17" i="10"/>
  <c r="X17" i="10"/>
  <c r="I15" i="10"/>
  <c r="X22" i="10"/>
  <c r="I17" i="10"/>
  <c r="F6" i="10"/>
  <c r="X13" i="10"/>
  <c r="O15" i="10"/>
  <c r="L8" i="10"/>
  <c r="I25" i="10"/>
  <c r="I21" i="10"/>
  <c r="I10" i="10"/>
  <c r="L11" i="10"/>
  <c r="L24" i="10"/>
  <c r="I11" i="10"/>
  <c r="O10" i="10"/>
  <c r="O21" i="10"/>
  <c r="L22" i="10"/>
  <c r="F8" i="10"/>
  <c r="F9" i="10"/>
  <c r="L6" i="10"/>
  <c r="O12" i="10"/>
  <c r="L14" i="10"/>
  <c r="I12" i="10"/>
  <c r="L9" i="10"/>
  <c r="I6" i="10"/>
  <c r="X14" i="10"/>
  <c r="X26" i="10"/>
  <c r="L10" i="10"/>
  <c r="L21" i="10"/>
  <c r="X25" i="10"/>
  <c r="O6" i="10"/>
  <c r="L7" i="10"/>
  <c r="L17" i="10"/>
  <c r="F23" i="10"/>
  <c r="X24" i="10"/>
  <c r="F12" i="10"/>
  <c r="F16" i="10"/>
  <c r="X10" i="10"/>
  <c r="X21" i="10"/>
  <c r="X23" i="10"/>
  <c r="R8" i="10"/>
  <c r="L27" i="10"/>
  <c r="R12" i="10"/>
  <c r="F27" i="10"/>
  <c r="R10" i="10"/>
  <c r="R16" i="10"/>
  <c r="R14" i="10"/>
  <c r="R24" i="10"/>
  <c r="R23" i="10"/>
  <c r="R21" i="10"/>
  <c r="O27" i="10"/>
  <c r="R15" i="10"/>
  <c r="X27" i="10"/>
  <c r="R26" i="10"/>
  <c r="R13" i="10"/>
  <c r="I27" i="10"/>
  <c r="R17" i="10"/>
  <c r="R7" i="10"/>
  <c r="R25" i="10"/>
  <c r="R9" i="10"/>
  <c r="R22" i="10"/>
  <c r="R6" i="10"/>
  <c r="R11" i="10"/>
  <c r="U27" i="10"/>
  <c r="W41" i="12"/>
  <c r="Y27" i="10"/>
  <c r="Y28" i="10" s="1"/>
  <c r="D10" i="11"/>
  <c r="Z18" i="10" l="1"/>
  <c r="Z7" i="10"/>
  <c r="Z19" i="10"/>
  <c r="Z20" i="10"/>
  <c r="Z23" i="10"/>
  <c r="Z26" i="10"/>
  <c r="Z10" i="10"/>
  <c r="Z12" i="10"/>
  <c r="Z14" i="10"/>
  <c r="Z16" i="10"/>
  <c r="Z21" i="10"/>
  <c r="Z24" i="10"/>
  <c r="Z8" i="10"/>
  <c r="Z25" i="10"/>
  <c r="Z9" i="10"/>
  <c r="Z11" i="10"/>
  <c r="Z13" i="10"/>
  <c r="Z15" i="10"/>
  <c r="Z22" i="10"/>
  <c r="Z27" i="10" l="1"/>
  <c r="W42" i="12" s="1"/>
  <c r="D40" i="12"/>
  <c r="D41" i="12"/>
  <c r="D42" i="12"/>
  <c r="I8" i="2"/>
  <c r="R8" i="2"/>
  <c r="U16" i="2"/>
  <c r="R21" i="2"/>
  <c r="F23" i="2"/>
  <c r="I21" i="2"/>
  <c r="R14" i="2"/>
  <c r="O23" i="2"/>
  <c r="F18" i="2"/>
  <c r="U14" i="2"/>
  <c r="O8" i="2"/>
  <c r="R13" i="2"/>
  <c r="X11" i="2"/>
  <c r="X6" i="2"/>
  <c r="O10" i="2"/>
  <c r="R15" i="2"/>
  <c r="F13" i="2"/>
  <c r="L13" i="2"/>
  <c r="I18" i="2"/>
  <c r="U8" i="2"/>
  <c r="I14" i="2"/>
  <c r="L17" i="2"/>
  <c r="F8" i="2"/>
  <c r="U7" i="2"/>
  <c r="U10" i="2"/>
  <c r="I23" i="2"/>
  <c r="X23" i="2"/>
  <c r="I15" i="2"/>
  <c r="X21" i="2"/>
  <c r="R22" i="2"/>
  <c r="R12" i="2"/>
  <c r="F17" i="2"/>
  <c r="I19" i="2"/>
  <c r="X17" i="2"/>
  <c r="L20" i="2"/>
  <c r="L11" i="2"/>
  <c r="O12" i="2"/>
  <c r="U20" i="2"/>
  <c r="U12" i="2"/>
  <c r="R19" i="2"/>
  <c r="X15" i="2"/>
  <c r="X19" i="2"/>
  <c r="L21" i="2"/>
  <c r="L15" i="2"/>
  <c r="F7" i="2"/>
  <c r="O7" i="2"/>
  <c r="F22" i="2"/>
  <c r="U23" i="2"/>
  <c r="O13" i="2"/>
  <c r="R17" i="2"/>
  <c r="F9" i="2"/>
  <c r="I13" i="2"/>
  <c r="O6" i="2"/>
  <c r="I12" i="2"/>
  <c r="F12" i="2"/>
  <c r="F11" i="2"/>
  <c r="F14" i="2"/>
  <c r="X8" i="2"/>
  <c r="U27" i="2"/>
  <c r="R9" i="2"/>
  <c r="L22" i="2"/>
  <c r="O14" i="2"/>
  <c r="U9" i="2"/>
  <c r="X27" i="2"/>
  <c r="X20" i="2"/>
  <c r="R20" i="2"/>
  <c r="R6" i="2"/>
  <c r="F19" i="2"/>
  <c r="I16" i="2"/>
  <c r="O17" i="2"/>
  <c r="I20" i="2"/>
  <c r="L16" i="2"/>
  <c r="X22" i="2"/>
  <c r="I22" i="2"/>
  <c r="I6" i="2"/>
  <c r="F21" i="2"/>
  <c r="F10" i="2"/>
  <c r="U17" i="2"/>
  <c r="F16" i="2"/>
  <c r="R10" i="2"/>
  <c r="R16" i="2"/>
  <c r="O9" i="2"/>
  <c r="I7" i="2"/>
  <c r="L12" i="2"/>
  <c r="L6" i="2"/>
  <c r="I17" i="2"/>
  <c r="O16" i="2"/>
  <c r="F6" i="2"/>
  <c r="U6" i="2"/>
  <c r="R23" i="2"/>
  <c r="L8" i="2"/>
  <c r="O20" i="2"/>
  <c r="L9" i="2"/>
  <c r="X13" i="2"/>
  <c r="X7" i="2"/>
  <c r="L19" i="2"/>
  <c r="X14" i="2"/>
  <c r="U13" i="2"/>
  <c r="I9" i="2"/>
  <c r="R7" i="2"/>
  <c r="O21" i="2"/>
  <c r="X16" i="2"/>
  <c r="X9" i="2"/>
  <c r="O19" i="2"/>
  <c r="L23" i="2"/>
  <c r="F15" i="2"/>
  <c r="F20" i="2"/>
  <c r="I10" i="2"/>
  <c r="I11" i="2"/>
  <c r="U22" i="2"/>
  <c r="U11" i="2"/>
  <c r="L14" i="2"/>
  <c r="R27" i="2"/>
  <c r="L10" i="2"/>
  <c r="L7" i="2"/>
  <c r="O27" i="2"/>
  <c r="L18" i="2"/>
  <c r="U19" i="2"/>
  <c r="O15" i="2"/>
  <c r="X12" i="2"/>
  <c r="R18" i="2"/>
  <c r="U21" i="2"/>
  <c r="O22" i="2"/>
  <c r="R11" i="2"/>
  <c r="U15" i="2"/>
  <c r="X10" i="2"/>
  <c r="O18" i="2"/>
  <c r="O11" i="2"/>
  <c r="Z19" i="2"/>
  <c r="Z16" i="2" l="1"/>
  <c r="Z9" i="2"/>
  <c r="Z7" i="2"/>
  <c r="Z12" i="2"/>
  <c r="Z15" i="2"/>
  <c r="Z11" i="2"/>
  <c r="Z17" i="2"/>
  <c r="Z21" i="2"/>
  <c r="Z18" i="2"/>
  <c r="Z22" i="2"/>
  <c r="Z8" i="2"/>
  <c r="Z13" i="2"/>
  <c r="Z14" i="2"/>
  <c r="Z10" i="2"/>
  <c r="Z27" i="2" l="1"/>
  <c r="W4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Preferred Customer</author>
  </authors>
  <commentList>
    <comment ref="V1" authorId="0" shapeId="0" xr:uid="{00000000-0006-0000-0000-000001000000}">
      <text>
        <r>
          <rPr>
            <b/>
            <sz val="9"/>
            <color indexed="10"/>
            <rFont val="Tahoma"/>
            <family val="2"/>
          </rPr>
          <t>Punuar nga:
Skender Gashi 
SHFMU "SHKËNDIJA", Suharekë!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1" shapeId="0" xr:uid="{00000000-0006-0000-0000-000002000000}">
      <text>
        <r>
          <rPr>
            <b/>
            <sz val="10"/>
            <color indexed="10"/>
            <rFont val="Tahoma"/>
            <family val="2"/>
          </rPr>
          <t>Shëno: Lëndët sipas ditarit!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Preferred Customer</author>
  </authors>
  <commentList>
    <comment ref="H1" authorId="0" shapeId="0" xr:uid="{00000000-0006-0000-0100-000001000000}">
      <text>
        <r>
          <rPr>
            <b/>
            <sz val="9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0" shapeId="0" xr:uid="{00000000-0006-0000-0100-000002000000}">
      <text>
        <r>
          <rPr>
            <sz val="10"/>
            <color indexed="10"/>
            <rFont val="Tahoma"/>
            <family val="2"/>
          </rPr>
          <t>Për nxënës të çregjistruar: shëno</t>
        </r>
        <r>
          <rPr>
            <sz val="10"/>
            <color indexed="56"/>
            <rFont val="Tahoma"/>
            <family val="2"/>
          </rPr>
          <t xml:space="preserve"> X</t>
        </r>
        <r>
          <rPr>
            <sz val="10"/>
            <color indexed="10"/>
            <rFont val="Tahoma"/>
            <family val="2"/>
          </rPr>
          <t xml:space="preserve"> për meshkuj ose Y për femra te kolona pas Suksesit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1" shapeId="0" xr:uid="{00000000-0006-0000-0100-000003000000}">
      <text>
        <r>
          <rPr>
            <b/>
            <sz val="11"/>
            <color indexed="10"/>
            <rFont val="Tahoma"/>
            <family val="2"/>
          </rPr>
          <t>Shëno: Lëndët sipas ditarit!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W2" authorId="0" shapeId="0" xr:uid="{00000000-0006-0000-0400-000001000000}">
      <text>
        <r>
          <rPr>
            <b/>
            <sz val="9"/>
            <color indexed="10"/>
            <rFont val="Tahoma"/>
            <family val="2"/>
          </rPr>
          <t xml:space="preserve">Për nxënës të çregjistruar: shëno </t>
        </r>
        <r>
          <rPr>
            <b/>
            <sz val="9"/>
            <color indexed="18"/>
            <rFont val="Tahoma"/>
            <family val="2"/>
          </rPr>
          <t>X për meshkuj</t>
        </r>
        <r>
          <rPr>
            <b/>
            <sz val="9"/>
            <color indexed="10"/>
            <rFont val="Tahoma"/>
            <family val="2"/>
          </rPr>
          <t xml:space="preserve"> ose </t>
        </r>
        <r>
          <rPr>
            <b/>
            <sz val="9"/>
            <color indexed="17"/>
            <rFont val="Tahoma"/>
            <family val="2"/>
          </rPr>
          <t>Y për femra</t>
        </r>
        <r>
          <rPr>
            <b/>
            <sz val="9"/>
            <color indexed="10"/>
            <rFont val="Tahoma"/>
            <family val="2"/>
          </rPr>
          <t xml:space="preserve"> te kolona pas Suksesit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W2" authorId="0" shapeId="0" xr:uid="{00000000-0006-0000-0600-000001000000}">
      <text>
        <r>
          <rPr>
            <b/>
            <sz val="9"/>
            <color indexed="10"/>
            <rFont val="Tahoma"/>
            <family val="2"/>
          </rPr>
          <t xml:space="preserve">Për nxënës të çregjistruar: shëno </t>
        </r>
        <r>
          <rPr>
            <b/>
            <sz val="9"/>
            <color indexed="18"/>
            <rFont val="Tahoma"/>
            <family val="2"/>
          </rPr>
          <t>X për meshkuj</t>
        </r>
        <r>
          <rPr>
            <b/>
            <sz val="9"/>
            <color indexed="10"/>
            <rFont val="Tahoma"/>
            <family val="2"/>
          </rPr>
          <t xml:space="preserve"> ose </t>
        </r>
        <r>
          <rPr>
            <b/>
            <sz val="9"/>
            <color indexed="17"/>
            <rFont val="Tahoma"/>
            <family val="2"/>
          </rPr>
          <t>Y për femra</t>
        </r>
        <r>
          <rPr>
            <b/>
            <sz val="9"/>
            <color indexed="10"/>
            <rFont val="Tahoma"/>
            <family val="2"/>
          </rPr>
          <t xml:space="preserve"> te kolona pas Suksesit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4" authorId="0" shapeId="0" xr:uid="{00000000-0006-0000-0F00-000001000000}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<sst xmlns="http://schemas.openxmlformats.org/spreadsheetml/2006/main" count="1219" uniqueCount="225">
  <si>
    <t>M</t>
  </si>
  <si>
    <t>F</t>
  </si>
  <si>
    <t>Klasa:</t>
  </si>
  <si>
    <t>Pa.</t>
  </si>
  <si>
    <t>Ar.</t>
  </si>
  <si>
    <t>Nr i nxënësve:</t>
  </si>
  <si>
    <t>Nr. i lëndëve:</t>
  </si>
  <si>
    <t>Gjith:</t>
  </si>
  <si>
    <t>Informata personale</t>
  </si>
  <si>
    <t>Artet</t>
  </si>
  <si>
    <t>Shkencat natyrore</t>
  </si>
  <si>
    <t>Mësim me zgjedhje</t>
  </si>
  <si>
    <t>Mungesat</t>
  </si>
  <si>
    <t>Nota mesatare</t>
  </si>
  <si>
    <t>Me të dobëta</t>
  </si>
  <si>
    <t>Suksesi</t>
  </si>
  <si>
    <t>Paarsyeshme</t>
  </si>
  <si>
    <t>Arsyeshme</t>
  </si>
  <si>
    <t>Gjithsej:</t>
  </si>
  <si>
    <t>Viti shkollor</t>
  </si>
  <si>
    <t>Lëndët mësimore</t>
  </si>
  <si>
    <t>Shkëlqyeshëm</t>
  </si>
  <si>
    <t>Shumë mirë</t>
  </si>
  <si>
    <t>Mirë</t>
  </si>
  <si>
    <t>Mjaftueshëm</t>
  </si>
  <si>
    <t>Gjithsej pozitiv</t>
  </si>
  <si>
    <t>Pa notuar</t>
  </si>
  <si>
    <t>Nota mes.</t>
  </si>
  <si>
    <t>Numri i nxënësve</t>
  </si>
  <si>
    <t>%</t>
  </si>
  <si>
    <t>Nr.</t>
  </si>
  <si>
    <t>Gjithsej</t>
  </si>
  <si>
    <t>Gjuhët dhe komunikimi</t>
  </si>
  <si>
    <t>Matematika</t>
  </si>
  <si>
    <t>Gjith. nx.</t>
  </si>
  <si>
    <t>Gjith. Përfundimtare:</t>
  </si>
  <si>
    <t>NP</t>
  </si>
  <si>
    <t>Raporti i suksesit</t>
  </si>
  <si>
    <t>Mesatarja e 3 Periodave</t>
  </si>
  <si>
    <t>Nota Vjetore</t>
  </si>
  <si>
    <t>Të regjistruar</t>
  </si>
  <si>
    <t>Përqindjet</t>
  </si>
  <si>
    <t>GJ</t>
  </si>
  <si>
    <t>Vijojnë</t>
  </si>
  <si>
    <t>Me një të dobët</t>
  </si>
  <si>
    <t>Gj</t>
  </si>
  <si>
    <t>Gjithsej negativ</t>
  </si>
  <si>
    <t>Të panotuar</t>
  </si>
  <si>
    <t>NOTA PËrfundimtRE</t>
  </si>
  <si>
    <t>Nota Përfundimtare</t>
  </si>
  <si>
    <t>Me dy të dobëta</t>
  </si>
  <si>
    <t>Raporti i suksesit të klasës (paraleles)</t>
  </si>
  <si>
    <t>Shkëlq.</t>
  </si>
  <si>
    <t xml:space="preserve">Mirë </t>
  </si>
  <si>
    <t>Mjaft.</t>
  </si>
  <si>
    <t>Gj. Pozitiv</t>
  </si>
  <si>
    <t>Negativ</t>
  </si>
  <si>
    <t>Vlerësimi i të notuarit</t>
  </si>
  <si>
    <t>Gjithsej nx. të regj.</t>
  </si>
  <si>
    <t>Të çregjistruar</t>
  </si>
  <si>
    <t>Gjithsej të notuar  (Vijues)</t>
  </si>
  <si>
    <t>Këtu mbledhen  notat e nxënësve vijues të mësimeve</t>
  </si>
  <si>
    <t>Gjithsej Pozitiv</t>
  </si>
  <si>
    <t xml:space="preserve">Mirë         </t>
  </si>
  <si>
    <t xml:space="preserve">Mjaftueshëm    </t>
  </si>
  <si>
    <t>Gjithsej vijues, Nx. të notuar</t>
  </si>
  <si>
    <t xml:space="preserve">Gjithsej Negativ     </t>
  </si>
  <si>
    <t>Me 2 dobëta</t>
  </si>
  <si>
    <t>Me 3 dobëta +</t>
  </si>
  <si>
    <t>Numri i m u n g e s a v e</t>
  </si>
  <si>
    <t>Orët</t>
  </si>
  <si>
    <t>Me arsye</t>
  </si>
  <si>
    <t>Pa arsye</t>
  </si>
  <si>
    <t>Planifikuara</t>
  </si>
  <si>
    <t>Realizuara</t>
  </si>
  <si>
    <t>Pa realizuara</t>
  </si>
  <si>
    <t>ORËT E PLANIFIKUARA, TË MBAJTURA DHE TË PAMBAJTURA</t>
  </si>
  <si>
    <t>GJITHSEJ</t>
  </si>
  <si>
    <t>Të planifi-kuara</t>
  </si>
  <si>
    <t>Të mbaj-tura</t>
  </si>
  <si>
    <t>Të pambaj-tura</t>
  </si>
  <si>
    <t>Me datë,</t>
  </si>
  <si>
    <t>Klikoni dy herë në Fajllin: Microsoft Word Document !!!</t>
  </si>
  <si>
    <t>FILE</t>
  </si>
  <si>
    <t>Shtator</t>
  </si>
  <si>
    <t>Tetor</t>
  </si>
  <si>
    <t>Nëntor</t>
  </si>
  <si>
    <t>Dhjetor</t>
  </si>
  <si>
    <t>Janar</t>
  </si>
  <si>
    <t>Shkurt</t>
  </si>
  <si>
    <t>Mars</t>
  </si>
  <si>
    <t>Totali</t>
  </si>
  <si>
    <t>Ar</t>
  </si>
  <si>
    <t>Pa</t>
  </si>
  <si>
    <t>Nxënës pa mungesa PM</t>
  </si>
  <si>
    <t>Me 1 dobët</t>
  </si>
  <si>
    <t xml:space="preserve">Shumë mirë </t>
  </si>
  <si>
    <t>Skender Gashi</t>
  </si>
  <si>
    <t>D I T A R I</t>
  </si>
  <si>
    <t>Nr. i lëndëve</t>
  </si>
  <si>
    <t>Nr. i nxënësve</t>
  </si>
  <si>
    <t xml:space="preserve"> Gjuhë shqipe</t>
  </si>
  <si>
    <t xml:space="preserve"> Gjuhë angleze</t>
  </si>
  <si>
    <t xml:space="preserve"> Gjuhë gjermane</t>
  </si>
  <si>
    <t xml:space="preserve"> Art muzikor</t>
  </si>
  <si>
    <t xml:space="preserve"> Art figurativ</t>
  </si>
  <si>
    <t xml:space="preserve"> Matematikë</t>
  </si>
  <si>
    <t xml:space="preserve"> Biologji</t>
  </si>
  <si>
    <t xml:space="preserve"> Fizikë</t>
  </si>
  <si>
    <t xml:space="preserve"> Kimi</t>
  </si>
  <si>
    <t xml:space="preserve"> Histori</t>
  </si>
  <si>
    <t xml:space="preserve"> Gjeografi</t>
  </si>
  <si>
    <t xml:space="preserve"> Edukatë qytetare</t>
  </si>
  <si>
    <t xml:space="preserve"> Teknologji me TIK</t>
  </si>
  <si>
    <t xml:space="preserve"> MZ</t>
  </si>
  <si>
    <t>Emri &amp; mbiemri</t>
  </si>
  <si>
    <t>Të notuar</t>
  </si>
  <si>
    <t>Kujdestar/e klase:</t>
  </si>
  <si>
    <t>Gjysmëvjetori</t>
  </si>
  <si>
    <t>I</t>
  </si>
  <si>
    <t>II</t>
  </si>
  <si>
    <t>Viti shkollor:</t>
  </si>
  <si>
    <t>Emri &amp; mbiemri i nxënësit</t>
  </si>
  <si>
    <t>Data dhe vendi i lindjes, komuna dhe shteti</t>
  </si>
  <si>
    <t>Nr. rendor</t>
  </si>
  <si>
    <t>Republika e Kosovës</t>
  </si>
  <si>
    <t>Gjithsej me nota pozitive</t>
  </si>
  <si>
    <t>Me notë të pamjaftueshme</t>
  </si>
  <si>
    <t>Gjysmëvjetori i parë</t>
  </si>
  <si>
    <t>Gjysmëvjetori i dytë</t>
  </si>
  <si>
    <t>Vlerësimi përfundimtar</t>
  </si>
  <si>
    <t>SUKSESI I NXËNËSVE SIPAS LËNDËVE MËSIMORE TË GJYSMËVJETORIT TË PARË</t>
  </si>
  <si>
    <t>SUKSESI I NXËNËSVE SIPAS LËNDËVE MËSIMORE TË GJYSMËVJETORIT TË DYTË</t>
  </si>
  <si>
    <t>SUKSESI I NXËNËSVE SIPAS LËNDËVE MËSIMORE - NOTA PËRFUNDIMTARE</t>
  </si>
  <si>
    <t xml:space="preserve">  Lëndët mësimore</t>
  </si>
  <si>
    <t>Përsërisin klasën</t>
  </si>
  <si>
    <t>Gjithsej nxënës</t>
  </si>
  <si>
    <t>Me një notë të dobët</t>
  </si>
  <si>
    <t xml:space="preserve">Suksesi </t>
  </si>
  <si>
    <t xml:space="preserve"> </t>
  </si>
  <si>
    <t>Gjith.</t>
  </si>
  <si>
    <t>Me dy nota të dobëta</t>
  </si>
  <si>
    <t xml:space="preserve"> Edukatë fizike</t>
  </si>
  <si>
    <t>nota pËrfundimtare</t>
  </si>
  <si>
    <t>Emri dhe mbiemri</t>
  </si>
  <si>
    <t>Plotësohen dy gjysmëvjetorët dhe nota përfundimtare</t>
  </si>
  <si>
    <t>2022/2023</t>
  </si>
  <si>
    <t xml:space="preserve">Gjysmëvjetori </t>
  </si>
  <si>
    <t>Nota finale</t>
  </si>
  <si>
    <t xml:space="preserve"> Paarsyeshme</t>
  </si>
  <si>
    <t xml:space="preserve"> Arsyeshme</t>
  </si>
  <si>
    <t xml:space="preserve"> Gjinia M/F</t>
  </si>
  <si>
    <t xml:space="preserve"> Nota mesatare</t>
  </si>
  <si>
    <t xml:space="preserve"> Me të dobëta</t>
  </si>
  <si>
    <t xml:space="preserve"> Suksesi</t>
  </si>
  <si>
    <t xml:space="preserve"> Gjinia</t>
  </si>
  <si>
    <t>Sh. mirë</t>
  </si>
  <si>
    <r>
      <t xml:space="preserve"> Gjinia </t>
    </r>
    <r>
      <rPr>
        <b/>
        <sz val="12"/>
        <color rgb="FFFF0000"/>
        <rFont val="Calibri"/>
        <family val="2"/>
        <scheme val="minor"/>
      </rPr>
      <t>M</t>
    </r>
    <r>
      <rPr>
        <b/>
        <sz val="12"/>
        <color theme="1"/>
        <rFont val="Calibri"/>
        <family val="2"/>
        <scheme val="minor"/>
      </rPr>
      <t>/</t>
    </r>
    <r>
      <rPr>
        <b/>
        <sz val="12"/>
        <color rgb="FFFF0000"/>
        <rFont val="Calibri"/>
        <family val="2"/>
        <scheme val="minor"/>
      </rPr>
      <t>F</t>
    </r>
  </si>
  <si>
    <t>Të dhënat për suksesin e nxënësve - I</t>
  </si>
  <si>
    <t>Të dhënat për suksesin e nxënësve - II</t>
  </si>
  <si>
    <t>Suksesi individual</t>
  </si>
  <si>
    <t>Suksesi i përgjithshëm</t>
  </si>
  <si>
    <t xml:space="preserve">Data: </t>
  </si>
  <si>
    <t>Sh. Mirë</t>
  </si>
  <si>
    <t xml:space="preserve">Kujdestari/ja: </t>
  </si>
  <si>
    <t>Pamjaft.</t>
  </si>
  <si>
    <t xml:space="preserve">Me tri të dobëta + </t>
  </si>
  <si>
    <t>Me tri të dobëta +</t>
  </si>
  <si>
    <t>GjysmËvjetori  I</t>
  </si>
  <si>
    <t>GjysmËvjetori  II</t>
  </si>
  <si>
    <t>Fushat kurikulare</t>
  </si>
  <si>
    <t>MUNGESAT E NXËNËSVE NË DY GJYSMËVJETORË DHE NË FUND TË VITIT SHKOLLOR</t>
  </si>
  <si>
    <t>Gj I</t>
  </si>
  <si>
    <t>Gj II</t>
  </si>
  <si>
    <t>Me tri nota të dobëta +</t>
  </si>
  <si>
    <t>gjysmËvjetori  I</t>
  </si>
  <si>
    <t>gjysmËvjetori  II</t>
  </si>
  <si>
    <t>Total</t>
  </si>
  <si>
    <t>Lëndët:</t>
  </si>
  <si>
    <t>17.02.2008</t>
  </si>
  <si>
    <t>Fushat kurrikulare:</t>
  </si>
  <si>
    <r>
      <t>Të çregjistruar                                  Gj. I</t>
    </r>
    <r>
      <rPr>
        <b/>
        <sz val="12"/>
        <color rgb="FFC00000"/>
        <rFont val="Calibri"/>
        <family val="2"/>
        <scheme val="minor"/>
      </rPr>
      <t xml:space="preserve">    </t>
    </r>
    <r>
      <rPr>
        <b/>
        <sz val="12"/>
        <color rgb="FF002060"/>
        <rFont val="Calibri"/>
        <family val="2"/>
        <scheme val="minor"/>
      </rPr>
      <t>GJ. II</t>
    </r>
    <r>
      <rPr>
        <b/>
        <sz val="12"/>
        <color rgb="FFC00000"/>
        <rFont val="Calibri"/>
        <family val="2"/>
        <scheme val="minor"/>
      </rPr>
      <t xml:space="preserve">    NP</t>
    </r>
  </si>
  <si>
    <t>Jeta &amp; Puna</t>
  </si>
  <si>
    <t>Shkencat Natyrore</t>
  </si>
  <si>
    <t>Gjuhët &amp; komunikimi</t>
  </si>
  <si>
    <t>Shkencat Shoqërore</t>
  </si>
  <si>
    <t>Ed. Fizike</t>
  </si>
  <si>
    <t>Prill</t>
  </si>
  <si>
    <t>Maj</t>
  </si>
  <si>
    <t>Qershor</t>
  </si>
  <si>
    <t>Gjith. mungesa:</t>
  </si>
  <si>
    <t>Ed. fizike</t>
  </si>
  <si>
    <t>Shkencat shoqërore</t>
  </si>
  <si>
    <t xml:space="preserve"> Gjuhë tjetër</t>
  </si>
  <si>
    <t xml:space="preserve"> Astronomi</t>
  </si>
  <si>
    <t xml:space="preserve"> Psikologji</t>
  </si>
  <si>
    <t xml:space="preserve"> Filozofi &amp; Logjikë</t>
  </si>
  <si>
    <t xml:space="preserve"> Sociologji</t>
  </si>
  <si>
    <t xml:space="preserve"> TIK</t>
  </si>
  <si>
    <t xml:space="preserve"> Gjysmëvjetori</t>
  </si>
  <si>
    <r>
      <t>Gjithsej:</t>
    </r>
    <r>
      <rPr>
        <b/>
        <sz val="11"/>
        <color rgb="FFC00000"/>
        <rFont val="Calibri"/>
        <family val="2"/>
        <scheme val="minor"/>
      </rPr>
      <t xml:space="preserve"> Ar./Pa.</t>
    </r>
  </si>
  <si>
    <r>
      <rPr>
        <b/>
        <sz val="11"/>
        <rFont val="Calibri"/>
        <family val="2"/>
        <scheme val="minor"/>
      </rPr>
      <t xml:space="preserve">Gjith. Përfundim.: </t>
    </r>
    <r>
      <rPr>
        <b/>
        <sz val="11"/>
        <color rgb="FFC00000"/>
        <rFont val="Calibri"/>
        <family val="2"/>
        <scheme val="minor"/>
      </rPr>
      <t>Ar./Pa.</t>
    </r>
  </si>
  <si>
    <t xml:space="preserve">Nr. </t>
  </si>
  <si>
    <t>Suharekë, Suharekë</t>
  </si>
  <si>
    <t>E-maili</t>
  </si>
  <si>
    <r>
      <t xml:space="preserve">Gjinia </t>
    </r>
    <r>
      <rPr>
        <b/>
        <sz val="12"/>
        <color rgb="FF002060"/>
        <rFont val="Calibri"/>
        <family val="2"/>
        <scheme val="minor"/>
      </rPr>
      <t>M/F</t>
    </r>
  </si>
  <si>
    <t>Emri dhe mbiemri i prindit, profesioni, adresa, numri I telefonit dhe e-mail adresa</t>
  </si>
  <si>
    <t>Emri &amp; mbiemri i prindit (emri i nënës), profesioni</t>
  </si>
  <si>
    <t>Rr. Brigada 123, Suharekë, Tel. 044 ………</t>
  </si>
  <si>
    <t>GJIMNAZI</t>
  </si>
  <si>
    <t>SHMP</t>
  </si>
  <si>
    <t>SHMT</t>
  </si>
  <si>
    <t>SHML</t>
  </si>
  <si>
    <r>
      <t xml:space="preserve">Duhet patjetër ta lexoni fletën e fundit </t>
    </r>
    <r>
      <rPr>
        <b/>
        <sz val="12"/>
        <color rgb="FF002060"/>
        <rFont val="Calibri"/>
        <family val="2"/>
        <scheme val="minor"/>
      </rPr>
      <t>"Shpjegime"</t>
    </r>
    <r>
      <rPr>
        <b/>
        <sz val="12"/>
        <color rgb="FFC00000"/>
        <rFont val="Calibri"/>
        <family val="2"/>
        <scheme val="minor"/>
      </rPr>
      <t xml:space="preserve"> që të merrni udhëzimet e duhura për përdorimin e STATISTIKËS!!!</t>
    </r>
  </si>
  <si>
    <t>INSTITUCIONI</t>
  </si>
  <si>
    <t>X-1</t>
  </si>
  <si>
    <t>GJYSMËVJETORI  I</t>
  </si>
  <si>
    <t xml:space="preserve"> GJYSMËVJETORI  II</t>
  </si>
  <si>
    <t>Institucioni:</t>
  </si>
  <si>
    <t>Të dhënat për suksesin e nxënësve - Nota përfundimtare</t>
  </si>
  <si>
    <t xml:space="preserve"> "Jeta e Re" Suharekë</t>
  </si>
  <si>
    <t>X</t>
  </si>
  <si>
    <t>Y</t>
  </si>
  <si>
    <t>C</t>
  </si>
  <si>
    <r>
      <t>Vërejtje: Duhet patjetër të plotësohet klasa, emri i shkollës, emri i kujdestarit të klasës, viti shkollor, lëndët mësimore, lista me emra të nxënësve, Gjinia</t>
    </r>
    <r>
      <rPr>
        <b/>
        <sz val="12"/>
        <color rgb="FF002060"/>
        <rFont val="Calibri"/>
        <family val="2"/>
        <scheme val="minor"/>
      </rPr>
      <t xml:space="preserve"> M</t>
    </r>
    <r>
      <rPr>
        <b/>
        <sz val="12"/>
        <color rgb="FFFF0000"/>
        <rFont val="Calibri"/>
        <family val="2"/>
        <scheme val="minor"/>
      </rPr>
      <t xml:space="preserve"> ose</t>
    </r>
    <r>
      <rPr>
        <b/>
        <sz val="12"/>
        <color rgb="FF002060"/>
        <rFont val="Calibri"/>
        <family val="2"/>
        <scheme val="minor"/>
      </rPr>
      <t xml:space="preserve"> F</t>
    </r>
    <r>
      <rPr>
        <b/>
        <sz val="12"/>
        <color rgb="FFFF0000"/>
        <rFont val="Calibri"/>
        <family val="2"/>
        <scheme val="minor"/>
      </rPr>
      <t>, në mënyrë që shënimet të barten në fletat tjera! Mund të plotësohen edhe informatat tjera personale</t>
    </r>
    <r>
      <rPr>
        <b/>
        <sz val="12"/>
        <color rgb="FF00206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002060"/>
        <rFont val="Calibri"/>
        <family val="2"/>
        <scheme val="minor"/>
      </rPr>
      <t>OPCIONALE</t>
    </r>
    <r>
      <rPr>
        <b/>
        <sz val="12"/>
        <color rgb="FFFF0000"/>
        <rFont val="Calibri"/>
        <family val="2"/>
        <scheme val="minor"/>
      </rPr>
      <t xml:space="preserve">). Për nxënësit që çregjistohen gjatë vitit shkollor, te kutiza </t>
    </r>
    <r>
      <rPr>
        <b/>
        <sz val="12"/>
        <color rgb="FF002060"/>
        <rFont val="Calibri"/>
        <family val="2"/>
        <scheme val="minor"/>
      </rPr>
      <t>"GJINIA"</t>
    </r>
    <r>
      <rPr>
        <b/>
        <sz val="12"/>
        <color rgb="FFFF0000"/>
        <rFont val="Calibri"/>
        <family val="2"/>
        <scheme val="minor"/>
      </rPr>
      <t xml:space="preserve"> shënohet </t>
    </r>
    <r>
      <rPr>
        <b/>
        <sz val="12"/>
        <color rgb="FF002060"/>
        <rFont val="Calibri"/>
        <family val="2"/>
        <scheme val="minor"/>
      </rPr>
      <t>"C"</t>
    </r>
    <r>
      <rPr>
        <b/>
        <sz val="12"/>
        <color rgb="FFFF0000"/>
        <rFont val="Calibri"/>
        <family val="2"/>
        <scheme val="minor"/>
      </rPr>
      <t xml:space="preserve"> dhe te kolona </t>
    </r>
    <r>
      <rPr>
        <b/>
        <sz val="12"/>
        <color rgb="FF002060"/>
        <rFont val="Calibri"/>
        <family val="2"/>
        <scheme val="minor"/>
      </rPr>
      <t>TË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2060"/>
        <rFont val="Calibri"/>
        <family val="2"/>
        <scheme val="minor"/>
      </rPr>
      <t>ÇREGJISTRUAR</t>
    </r>
    <r>
      <rPr>
        <b/>
        <sz val="12"/>
        <color rgb="FFFF0000"/>
        <rFont val="Calibri"/>
        <family val="2"/>
        <scheme val="minor"/>
      </rPr>
      <t xml:space="preserve"> duhet të shënohet "</t>
    </r>
    <r>
      <rPr>
        <b/>
        <sz val="12"/>
        <color rgb="FF002060"/>
        <rFont val="Calibri"/>
        <family val="2"/>
        <scheme val="minor"/>
      </rPr>
      <t>X</t>
    </r>
    <r>
      <rPr>
        <b/>
        <sz val="12"/>
        <color rgb="FFFF0000"/>
        <rFont val="Calibri"/>
        <family val="2"/>
        <scheme val="minor"/>
      </rPr>
      <t>" për meshkuj dhe "</t>
    </r>
    <r>
      <rPr>
        <b/>
        <sz val="12"/>
        <color rgb="FF002060"/>
        <rFont val="Calibri"/>
        <family val="2"/>
        <scheme val="minor"/>
      </rPr>
      <t>Y</t>
    </r>
    <r>
      <rPr>
        <b/>
        <sz val="12"/>
        <color rgb="FFFF0000"/>
        <rFont val="Calibri"/>
        <family val="2"/>
        <scheme val="minor"/>
      </rPr>
      <t>" për femra, në mënyrë që të mos llogariten të dhënat për nxënësit e çregjistruar!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</si>
</sst>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.mm\.yyyy;@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0"/>
      <name val="Tahoma"/>
      <family val="2"/>
    </font>
    <font>
      <sz val="9"/>
      <color indexed="81"/>
      <name val="Tahoma"/>
      <family val="2"/>
    </font>
    <font>
      <b/>
      <sz val="11"/>
      <color indexed="10"/>
      <name val="Tahoma"/>
      <family val="2"/>
    </font>
    <font>
      <b/>
      <sz val="16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Aharoni"/>
    </font>
    <font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6"/>
      <color rgb="FFFF0000"/>
      <name val="Algerian"/>
      <family val="5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i/>
      <sz val="16"/>
      <color rgb="FFFF0000"/>
      <name val="Algerian"/>
      <family val="5"/>
    </font>
    <font>
      <b/>
      <i/>
      <sz val="16"/>
      <color theme="3" tint="-0.249977111117893"/>
      <name val="Algerian"/>
      <family val="5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6"/>
      <color rgb="FFFF0000"/>
      <name val="Arial"/>
      <family val="2"/>
      <charset val="238"/>
    </font>
    <font>
      <b/>
      <sz val="18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0"/>
      <color rgb="FF002060"/>
      <name val="Arial"/>
      <family val="2"/>
    </font>
    <font>
      <b/>
      <sz val="12"/>
      <color rgb="FF002060"/>
      <name val="Arial"/>
      <family val="2"/>
      <charset val="238"/>
    </font>
    <font>
      <b/>
      <sz val="14"/>
      <color theme="9" tint="-0.249977111117893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Algerian"/>
      <family val="5"/>
    </font>
    <font>
      <b/>
      <sz val="18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rgb="FF000000"/>
      <name val="Arial Black"/>
      <family val="2"/>
    </font>
    <font>
      <b/>
      <sz val="12"/>
      <color rgb="FF7030A0"/>
      <name val="Calibri"/>
      <family val="2"/>
      <scheme val="minor"/>
    </font>
    <font>
      <b/>
      <sz val="9"/>
      <color indexed="10"/>
      <name val="Tahoma"/>
      <family val="2"/>
    </font>
    <font>
      <b/>
      <sz val="9"/>
      <color indexed="18"/>
      <name val="Tahoma"/>
      <family val="2"/>
    </font>
    <font>
      <b/>
      <sz val="9"/>
      <color indexed="17"/>
      <name val="Tahoma"/>
      <family val="2"/>
    </font>
    <font>
      <b/>
      <i/>
      <sz val="16"/>
      <color theme="1"/>
      <name val="Arial Black"/>
      <family val="2"/>
    </font>
    <font>
      <sz val="10"/>
      <color indexed="10"/>
      <name val="Tahoma"/>
      <family val="2"/>
    </font>
    <font>
      <sz val="10"/>
      <color indexed="56"/>
      <name val="Tahoma"/>
      <family val="2"/>
    </font>
    <font>
      <sz val="22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4"/>
      <color rgb="FFFF0000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Verdana"/>
      <family val="2"/>
    </font>
    <font>
      <b/>
      <sz val="12"/>
      <color theme="9" tint="-0.499984740745262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2060"/>
      <name val="Times New Roman"/>
      <family val="1"/>
    </font>
    <font>
      <b/>
      <sz val="12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1" tint="4.9989318521683403E-2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2060"/>
      <name val="Rockwell Extra Bold"/>
      <family val="1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b/>
      <sz val="9"/>
      <color indexed="81"/>
      <name val="Tahoma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3"/>
      <color rgb="FFFF0000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2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/>
      <diagonal/>
    </border>
    <border>
      <left style="thin">
        <color indexed="64"/>
      </left>
      <right style="thick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/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medium">
        <color rgb="FF00206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rgb="FF002060"/>
      </right>
      <top/>
      <bottom style="thick">
        <color indexed="64"/>
      </bottom>
      <diagonal/>
    </border>
    <border>
      <left style="thick">
        <color rgb="FF002060"/>
      </left>
      <right style="medium">
        <color indexed="64"/>
      </right>
      <top style="thick">
        <color rgb="FF002060"/>
      </top>
      <bottom/>
      <diagonal/>
    </border>
    <border>
      <left style="medium">
        <color indexed="64"/>
      </left>
      <right style="medium">
        <color indexed="64"/>
      </right>
      <top style="thick">
        <color rgb="FF002060"/>
      </top>
      <bottom/>
      <diagonal/>
    </border>
    <border>
      <left style="medium">
        <color indexed="64"/>
      </left>
      <right style="medium">
        <color indexed="64"/>
      </right>
      <top style="thick">
        <color rgb="FF002060"/>
      </top>
      <bottom style="thin">
        <color indexed="64"/>
      </bottom>
      <diagonal/>
    </border>
    <border>
      <left/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auto="1"/>
      </right>
      <top/>
      <bottom/>
      <diagonal/>
    </border>
    <border>
      <left style="thick">
        <color rgb="FF00206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ck">
        <color rgb="FF002060"/>
      </left>
      <right style="medium">
        <color indexed="64"/>
      </right>
      <top/>
      <bottom style="thin">
        <color indexed="64"/>
      </bottom>
      <diagonal/>
    </border>
    <border>
      <left style="thick">
        <color rgb="FF002060"/>
      </left>
      <right style="medium">
        <color indexed="64"/>
      </right>
      <top style="thin">
        <color indexed="64"/>
      </top>
      <bottom/>
      <diagonal/>
    </border>
    <border>
      <left style="thick">
        <color rgb="FF002060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n">
        <color indexed="64"/>
      </right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/>
      <bottom style="thick">
        <color rgb="FF002060"/>
      </bottom>
      <diagonal/>
    </border>
    <border>
      <left style="thin">
        <color indexed="64"/>
      </left>
      <right style="thick">
        <color rgb="FF00206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ck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/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/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/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ck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ck">
        <color rgb="FF002060"/>
      </left>
      <right style="thin">
        <color rgb="FF002060"/>
      </right>
      <top/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indexed="64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ck">
        <color rgb="FF002060"/>
      </right>
      <top style="medium">
        <color rgb="FF002060"/>
      </top>
      <bottom/>
      <diagonal/>
    </border>
    <border>
      <left style="thick">
        <color rgb="FF002060"/>
      </left>
      <right style="medium">
        <color indexed="64"/>
      </right>
      <top style="medium">
        <color rgb="FF002060"/>
      </top>
      <bottom/>
      <diagonal/>
    </border>
    <border>
      <left/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 style="thick">
        <color rgb="FF002060"/>
      </right>
      <top style="medium">
        <color rgb="FF00206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thick">
        <color rgb="FF002060"/>
      </top>
      <bottom/>
      <diagonal/>
    </border>
    <border>
      <left style="thick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medium">
        <color indexed="64"/>
      </top>
      <bottom style="thin">
        <color rgb="FF002060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28" fillId="0" borderId="0"/>
    <xf numFmtId="0" fontId="1" fillId="20" borderId="0"/>
    <xf numFmtId="0" fontId="42" fillId="0" borderId="0"/>
    <xf numFmtId="0" fontId="56" fillId="0" borderId="0" applyNumberFormat="0" applyFill="0" applyBorder="0" applyAlignment="0" applyProtection="0">
      <alignment vertical="top"/>
      <protection locked="0"/>
    </xf>
  </cellStyleXfs>
  <cellXfs count="13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/>
    <xf numFmtId="0" fontId="37" fillId="0" borderId="0" xfId="0" applyFont="1" applyAlignment="1" applyProtection="1">
      <alignment horizontal="center" vertical="center" wrapText="1"/>
      <protection locked="0"/>
    </xf>
    <xf numFmtId="0" fontId="42" fillId="0" borderId="0" xfId="9" applyProtection="1">
      <protection locked="0"/>
    </xf>
    <xf numFmtId="0" fontId="42" fillId="23" borderId="0" xfId="9" applyFill="1" applyBorder="1" applyProtection="1">
      <protection hidden="1"/>
    </xf>
    <xf numFmtId="0" fontId="55" fillId="0" borderId="0" xfId="9" applyFont="1" applyProtection="1">
      <protection locked="0"/>
    </xf>
    <xf numFmtId="0" fontId="41" fillId="0" borderId="0" xfId="9" applyFont="1" applyProtection="1">
      <protection locked="0"/>
    </xf>
    <xf numFmtId="0" fontId="47" fillId="23" borderId="0" xfId="9" applyFont="1" applyFill="1" applyBorder="1" applyProtection="1">
      <protection hidden="1"/>
    </xf>
    <xf numFmtId="0" fontId="42" fillId="23" borderId="0" xfId="9" applyFont="1" applyFill="1" applyBorder="1" applyAlignment="1" applyProtection="1">
      <alignment horizontal="center"/>
      <protection hidden="1"/>
    </xf>
    <xf numFmtId="0" fontId="41" fillId="17" borderId="14" xfId="0" applyFont="1" applyFill="1" applyBorder="1" applyAlignment="1" applyProtection="1">
      <alignment horizontal="center" wrapText="1"/>
    </xf>
    <xf numFmtId="0" fontId="41" fillId="17" borderId="15" xfId="0" applyFont="1" applyFill="1" applyBorder="1" applyAlignment="1" applyProtection="1">
      <alignment horizontal="center" wrapText="1"/>
    </xf>
    <xf numFmtId="0" fontId="41" fillId="13" borderId="29" xfId="0" applyFont="1" applyFill="1" applyBorder="1" applyAlignment="1" applyProtection="1">
      <alignment horizontal="center" wrapText="1"/>
    </xf>
    <xf numFmtId="0" fontId="41" fillId="13" borderId="14" xfId="0" applyFont="1" applyFill="1" applyBorder="1" applyAlignment="1" applyProtection="1">
      <alignment horizontal="center" wrapText="1"/>
    </xf>
    <xf numFmtId="0" fontId="41" fillId="13" borderId="16" xfId="0" applyFont="1" applyFill="1" applyBorder="1" applyAlignment="1" applyProtection="1">
      <alignment horizontal="center" wrapText="1"/>
    </xf>
    <xf numFmtId="1" fontId="7" fillId="17" borderId="92" xfId="0" applyNumberFormat="1" applyFont="1" applyFill="1" applyBorder="1" applyProtection="1">
      <protection hidden="1"/>
    </xf>
    <xf numFmtId="1" fontId="7" fillId="17" borderId="17" xfId="0" applyNumberFormat="1" applyFont="1" applyFill="1" applyBorder="1" applyProtection="1">
      <protection locked="0"/>
    </xf>
    <xf numFmtId="1" fontId="7" fillId="17" borderId="19" xfId="0" applyNumberFormat="1" applyFont="1" applyFill="1" applyBorder="1" applyProtection="1">
      <protection locked="0"/>
    </xf>
    <xf numFmtId="1" fontId="7" fillId="13" borderId="92" xfId="0" applyNumberFormat="1" applyFont="1" applyFill="1" applyBorder="1" applyProtection="1">
      <protection hidden="1"/>
    </xf>
    <xf numFmtId="1" fontId="7" fillId="13" borderId="17" xfId="0" applyNumberFormat="1" applyFont="1" applyFill="1" applyBorder="1" applyProtection="1">
      <protection locked="0"/>
    </xf>
    <xf numFmtId="1" fontId="7" fillId="13" borderId="19" xfId="0" applyNumberFormat="1" applyFont="1" applyFill="1" applyBorder="1" applyProtection="1">
      <protection locked="0"/>
    </xf>
    <xf numFmtId="1" fontId="7" fillId="17" borderId="11" xfId="0" applyNumberFormat="1" applyFont="1" applyFill="1" applyBorder="1" applyProtection="1">
      <protection locked="0"/>
    </xf>
    <xf numFmtId="1" fontId="7" fillId="17" borderId="21" xfId="0" applyNumberFormat="1" applyFont="1" applyFill="1" applyBorder="1" applyProtection="1">
      <protection locked="0"/>
    </xf>
    <xf numFmtId="1" fontId="7" fillId="13" borderId="11" xfId="0" applyNumberFormat="1" applyFont="1" applyFill="1" applyBorder="1" applyProtection="1">
      <protection locked="0"/>
    </xf>
    <xf numFmtId="1" fontId="7" fillId="13" borderId="21" xfId="0" applyNumberFormat="1" applyFont="1" applyFill="1" applyBorder="1" applyProtection="1">
      <protection locked="0"/>
    </xf>
    <xf numFmtId="1" fontId="7" fillId="17" borderId="29" xfId="0" applyNumberFormat="1" applyFont="1" applyFill="1" applyBorder="1" applyProtection="1">
      <protection hidden="1"/>
    </xf>
    <xf numFmtId="1" fontId="7" fillId="17" borderId="14" xfId="0" applyNumberFormat="1" applyFont="1" applyFill="1" applyBorder="1" applyProtection="1">
      <protection locked="0"/>
    </xf>
    <xf numFmtId="1" fontId="7" fillId="17" borderId="16" xfId="0" applyNumberFormat="1" applyFont="1" applyFill="1" applyBorder="1" applyProtection="1">
      <protection locked="0"/>
    </xf>
    <xf numFmtId="1" fontId="7" fillId="13" borderId="29" xfId="0" applyNumberFormat="1" applyFont="1" applyFill="1" applyBorder="1" applyProtection="1">
      <protection hidden="1"/>
    </xf>
    <xf numFmtId="1" fontId="7" fillId="13" borderId="14" xfId="0" applyNumberFormat="1" applyFont="1" applyFill="1" applyBorder="1" applyProtection="1">
      <protection locked="0"/>
    </xf>
    <xf numFmtId="1" fontId="7" fillId="13" borderId="16" xfId="0" applyNumberFormat="1" applyFont="1" applyFill="1" applyBorder="1" applyProtection="1">
      <protection locked="0"/>
    </xf>
    <xf numFmtId="1" fontId="7" fillId="17" borderId="30" xfId="0" applyNumberFormat="1" applyFont="1" applyFill="1" applyBorder="1" applyProtection="1">
      <protection locked="0"/>
    </xf>
    <xf numFmtId="1" fontId="7" fillId="17" borderId="89" xfId="0" applyNumberFormat="1" applyFont="1" applyFill="1" applyBorder="1" applyProtection="1">
      <protection locked="0"/>
    </xf>
    <xf numFmtId="1" fontId="7" fillId="17" borderId="3" xfId="0" applyNumberFormat="1" applyFont="1" applyFill="1" applyBorder="1" applyProtection="1">
      <protection hidden="1"/>
    </xf>
    <xf numFmtId="1" fontId="7" fillId="17" borderId="6" xfId="0" applyNumberFormat="1" applyFont="1" applyFill="1" applyBorder="1" applyProtection="1">
      <protection locked="0"/>
    </xf>
    <xf numFmtId="1" fontId="7" fillId="17" borderId="5" xfId="0" applyNumberFormat="1" applyFont="1" applyFill="1" applyBorder="1" applyProtection="1">
      <protection locked="0"/>
    </xf>
    <xf numFmtId="1" fontId="7" fillId="13" borderId="3" xfId="0" applyNumberFormat="1" applyFont="1" applyFill="1" applyBorder="1" applyProtection="1">
      <protection hidden="1"/>
    </xf>
    <xf numFmtId="1" fontId="7" fillId="13" borderId="6" xfId="0" applyNumberFormat="1" applyFont="1" applyFill="1" applyBorder="1" applyProtection="1">
      <protection locked="0"/>
    </xf>
    <xf numFmtId="1" fontId="7" fillId="13" borderId="5" xfId="0" applyNumberFormat="1" applyFont="1" applyFill="1" applyBorder="1" applyProtection="1">
      <protection locked="0"/>
    </xf>
    <xf numFmtId="1" fontId="7" fillId="13" borderId="30" xfId="0" applyNumberFormat="1" applyFont="1" applyFill="1" applyBorder="1" applyProtection="1">
      <protection locked="0"/>
    </xf>
    <xf numFmtId="1" fontId="7" fillId="13" borderId="89" xfId="0" applyNumberFormat="1" applyFont="1" applyFill="1" applyBorder="1" applyProtection="1">
      <protection locked="0"/>
    </xf>
    <xf numFmtId="0" fontId="41" fillId="22" borderId="29" xfId="0" applyFont="1" applyFill="1" applyBorder="1" applyAlignment="1" applyProtection="1">
      <alignment horizontal="center" wrapText="1"/>
    </xf>
    <xf numFmtId="0" fontId="41" fillId="22" borderId="14" xfId="0" applyFont="1" applyFill="1" applyBorder="1" applyAlignment="1" applyProtection="1">
      <alignment horizontal="center" wrapText="1"/>
    </xf>
    <xf numFmtId="0" fontId="41" fillId="22" borderId="16" xfId="0" applyFont="1" applyFill="1" applyBorder="1" applyAlignment="1" applyProtection="1">
      <alignment horizontal="center" wrapText="1"/>
    </xf>
    <xf numFmtId="1" fontId="7" fillId="22" borderId="92" xfId="0" applyNumberFormat="1" applyFont="1" applyFill="1" applyBorder="1" applyProtection="1">
      <protection hidden="1"/>
    </xf>
    <xf numFmtId="1" fontId="7" fillId="22" borderId="17" xfId="0" applyNumberFormat="1" applyFont="1" applyFill="1" applyBorder="1" applyProtection="1">
      <protection hidden="1"/>
    </xf>
    <xf numFmtId="1" fontId="53" fillId="22" borderId="19" xfId="0" applyNumberFormat="1" applyFont="1" applyFill="1" applyBorder="1" applyProtection="1">
      <protection hidden="1"/>
    </xf>
    <xf numFmtId="1" fontId="7" fillId="22" borderId="3" xfId="0" applyNumberFormat="1" applyFont="1" applyFill="1" applyBorder="1" applyProtection="1">
      <protection hidden="1"/>
    </xf>
    <xf numFmtId="1" fontId="7" fillId="22" borderId="6" xfId="0" applyNumberFormat="1" applyFont="1" applyFill="1" applyBorder="1" applyProtection="1">
      <protection hidden="1"/>
    </xf>
    <xf numFmtId="1" fontId="53" fillId="22" borderId="5" xfId="0" applyNumberFormat="1" applyFont="1" applyFill="1" applyBorder="1" applyProtection="1">
      <protection hidden="1"/>
    </xf>
    <xf numFmtId="1" fontId="7" fillId="22" borderId="29" xfId="0" applyNumberFormat="1" applyFont="1" applyFill="1" applyBorder="1" applyProtection="1">
      <protection hidden="1"/>
    </xf>
    <xf numFmtId="1" fontId="7" fillId="22" borderId="14" xfId="0" applyNumberFormat="1" applyFont="1" applyFill="1" applyBorder="1" applyProtection="1">
      <protection hidden="1"/>
    </xf>
    <xf numFmtId="1" fontId="53" fillId="22" borderId="16" xfId="0" applyNumberFormat="1" applyFont="1" applyFill="1" applyBorder="1" applyProtection="1">
      <protection hidden="1"/>
    </xf>
    <xf numFmtId="1" fontId="7" fillId="9" borderId="3" xfId="0" applyNumberFormat="1" applyFont="1" applyFill="1" applyBorder="1" applyProtection="1">
      <protection hidden="1"/>
    </xf>
    <xf numFmtId="1" fontId="7" fillId="9" borderId="6" xfId="0" applyNumberFormat="1" applyFont="1" applyFill="1" applyBorder="1" applyProtection="1">
      <protection hidden="1"/>
    </xf>
    <xf numFmtId="1" fontId="7" fillId="9" borderId="5" xfId="0" applyNumberFormat="1" applyFont="1" applyFill="1" applyBorder="1" applyProtection="1">
      <protection hidden="1"/>
    </xf>
    <xf numFmtId="1" fontId="7" fillId="14" borderId="23" xfId="0" applyNumberFormat="1" applyFont="1" applyFill="1" applyBorder="1" applyProtection="1">
      <protection hidden="1"/>
    </xf>
    <xf numFmtId="1" fontId="7" fillId="14" borderId="22" xfId="0" applyNumberFormat="1" applyFont="1" applyFill="1" applyBorder="1" applyProtection="1">
      <protection hidden="1"/>
    </xf>
    <xf numFmtId="1" fontId="7" fillId="14" borderId="80" xfId="0" applyNumberFormat="1" applyFont="1" applyFill="1" applyBorder="1" applyProtection="1">
      <protection hidden="1"/>
    </xf>
    <xf numFmtId="0" fontId="6" fillId="0" borderId="0" xfId="0" applyFont="1"/>
    <xf numFmtId="0" fontId="60" fillId="0" borderId="0" xfId="0" applyFont="1"/>
    <xf numFmtId="0" fontId="7" fillId="17" borderId="28" xfId="0" applyFont="1" applyFill="1" applyBorder="1" applyAlignment="1" applyProtection="1">
      <alignment horizontal="center"/>
      <protection locked="0"/>
    </xf>
    <xf numFmtId="0" fontId="7" fillId="19" borderId="10" xfId="0" applyFont="1" applyFill="1" applyBorder="1" applyAlignment="1" applyProtection="1">
      <alignment horizontal="center"/>
      <protection locked="0"/>
    </xf>
    <xf numFmtId="0" fontId="7" fillId="17" borderId="10" xfId="0" applyFont="1" applyFill="1" applyBorder="1" applyAlignment="1" applyProtection="1">
      <alignment horizontal="center"/>
      <protection locked="0"/>
    </xf>
    <xf numFmtId="0" fontId="7" fillId="19" borderId="13" xfId="0" applyFont="1" applyFill="1" applyBorder="1" applyAlignment="1" applyProtection="1">
      <alignment horizontal="center"/>
      <protection locked="0"/>
    </xf>
    <xf numFmtId="0" fontId="7" fillId="17" borderId="92" xfId="0" applyFont="1" applyFill="1" applyBorder="1" applyAlignment="1" applyProtection="1">
      <alignment horizontal="center"/>
      <protection locked="0"/>
    </xf>
    <xf numFmtId="0" fontId="7" fillId="19" borderId="17" xfId="0" applyFont="1" applyFill="1" applyBorder="1" applyAlignment="1" applyProtection="1">
      <alignment horizontal="center"/>
      <protection locked="0"/>
    </xf>
    <xf numFmtId="0" fontId="7" fillId="17" borderId="17" xfId="0" applyFont="1" applyFill="1" applyBorder="1" applyAlignment="1" applyProtection="1">
      <alignment horizontal="center"/>
      <protection locked="0"/>
    </xf>
    <xf numFmtId="0" fontId="7" fillId="19" borderId="19" xfId="0" applyFont="1" applyFill="1" applyBorder="1" applyAlignment="1" applyProtection="1">
      <alignment horizontal="center"/>
      <protection locked="0"/>
    </xf>
    <xf numFmtId="0" fontId="7" fillId="17" borderId="72" xfId="0" applyFont="1" applyFill="1" applyBorder="1" applyAlignment="1" applyProtection="1">
      <alignment horizontal="center"/>
      <protection locked="0"/>
    </xf>
    <xf numFmtId="0" fontId="7" fillId="19" borderId="11" xfId="0" applyFont="1" applyFill="1" applyBorder="1" applyAlignment="1" applyProtection="1">
      <alignment horizontal="center"/>
      <protection locked="0"/>
    </xf>
    <xf numFmtId="0" fontId="7" fillId="17" borderId="11" xfId="0" applyFont="1" applyFill="1" applyBorder="1" applyAlignment="1" applyProtection="1">
      <alignment horizontal="center"/>
      <protection locked="0"/>
    </xf>
    <xf numFmtId="0" fontId="7" fillId="19" borderId="21" xfId="0" applyFont="1" applyFill="1" applyBorder="1" applyAlignment="1" applyProtection="1">
      <alignment horizontal="center"/>
      <protection locked="0"/>
    </xf>
    <xf numFmtId="0" fontId="7" fillId="19" borderId="20" xfId="0" applyFont="1" applyFill="1" applyBorder="1" applyAlignment="1" applyProtection="1">
      <alignment horizontal="center"/>
      <protection locked="0"/>
    </xf>
    <xf numFmtId="0" fontId="7" fillId="17" borderId="34" xfId="0" applyFont="1" applyFill="1" applyBorder="1" applyAlignment="1" applyProtection="1">
      <alignment horizontal="center"/>
      <protection locked="0"/>
    </xf>
    <xf numFmtId="1" fontId="63" fillId="11" borderId="13" xfId="0" applyNumberFormat="1" applyFont="1" applyFill="1" applyBorder="1" applyAlignment="1" applyProtection="1">
      <alignment horizontal="center"/>
      <protection hidden="1"/>
    </xf>
    <xf numFmtId="1" fontId="63" fillId="11" borderId="21" xfId="0" applyNumberFormat="1" applyFont="1" applyFill="1" applyBorder="1" applyAlignment="1" applyProtection="1">
      <alignment horizontal="center"/>
      <protection hidden="1"/>
    </xf>
    <xf numFmtId="1" fontId="63" fillId="11" borderId="19" xfId="0" applyNumberFormat="1" applyFont="1" applyFill="1" applyBorder="1" applyAlignment="1" applyProtection="1">
      <alignment horizontal="center"/>
      <protection hidden="1"/>
    </xf>
    <xf numFmtId="1" fontId="4" fillId="19" borderId="28" xfId="0" applyNumberFormat="1" applyFont="1" applyFill="1" applyBorder="1" applyAlignment="1" applyProtection="1">
      <alignment horizontal="center"/>
      <protection hidden="1"/>
    </xf>
    <xf numFmtId="1" fontId="4" fillId="19" borderId="72" xfId="0" applyNumberFormat="1" applyFont="1" applyFill="1" applyBorder="1" applyAlignment="1" applyProtection="1">
      <alignment horizontal="center"/>
      <protection hidden="1"/>
    </xf>
    <xf numFmtId="1" fontId="4" fillId="19" borderId="9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19" borderId="28" xfId="0" applyFont="1" applyFill="1" applyBorder="1" applyAlignment="1" applyProtection="1">
      <alignment horizontal="center"/>
    </xf>
    <xf numFmtId="0" fontId="7" fillId="19" borderId="72" xfId="0" applyFont="1" applyFill="1" applyBorder="1" applyAlignment="1" applyProtection="1">
      <alignment horizontal="center"/>
    </xf>
    <xf numFmtId="0" fontId="7" fillId="19" borderId="29" xfId="0" applyFont="1" applyFill="1" applyBorder="1" applyAlignment="1" applyProtection="1">
      <alignment horizontal="center"/>
    </xf>
    <xf numFmtId="1" fontId="7" fillId="21" borderId="3" xfId="0" applyNumberFormat="1" applyFont="1" applyFill="1" applyBorder="1" applyProtection="1">
      <protection hidden="1"/>
    </xf>
    <xf numFmtId="1" fontId="7" fillId="21" borderId="6" xfId="0" applyNumberFormat="1" applyFont="1" applyFill="1" applyBorder="1" applyProtection="1">
      <protection hidden="1"/>
    </xf>
    <xf numFmtId="1" fontId="53" fillId="21" borderId="5" xfId="0" applyNumberFormat="1" applyFont="1" applyFill="1" applyBorder="1" applyProtection="1">
      <protection hidden="1"/>
    </xf>
    <xf numFmtId="0" fontId="68" fillId="0" borderId="0" xfId="0" applyFont="1" applyProtection="1">
      <protection locked="0"/>
    </xf>
    <xf numFmtId="0" fontId="23" fillId="13" borderId="0" xfId="0" applyFont="1" applyFill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7" fillId="12" borderId="12" xfId="1" applyFont="1" applyFill="1" applyBorder="1" applyAlignment="1" applyProtection="1">
      <alignment horizontal="center" vertical="center" wrapText="1"/>
    </xf>
    <xf numFmtId="0" fontId="7" fillId="12" borderId="102" xfId="1" applyFont="1" applyFill="1" applyBorder="1" applyAlignment="1" applyProtection="1">
      <alignment horizontal="center" vertical="center" wrapText="1"/>
    </xf>
    <xf numFmtId="0" fontId="33" fillId="3" borderId="1" xfId="2" applyFont="1" applyBorder="1" applyAlignment="1" applyProtection="1">
      <alignment horizontal="right"/>
    </xf>
    <xf numFmtId="0" fontId="23" fillId="2" borderId="1" xfId="1" applyFont="1" applyBorder="1" applyAlignment="1" applyProtection="1">
      <alignment horizontal="center"/>
      <protection hidden="1"/>
    </xf>
    <xf numFmtId="1" fontId="8" fillId="8" borderId="44" xfId="1" applyNumberFormat="1" applyFont="1" applyFill="1" applyBorder="1" applyAlignment="1" applyProtection="1">
      <alignment horizontal="center" vertical="center" wrapText="1"/>
      <protection locked="0"/>
    </xf>
    <xf numFmtId="1" fontId="7" fillId="18" borderId="10" xfId="1" applyNumberFormat="1" applyFont="1" applyFill="1" applyBorder="1" applyAlignment="1" applyProtection="1">
      <alignment horizontal="center" vertical="center" wrapText="1"/>
      <protection locked="0"/>
    </xf>
    <xf numFmtId="1" fontId="8" fillId="8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18" borderId="30" xfId="1" applyNumberFormat="1" applyFont="1" applyFill="1" applyBorder="1" applyAlignment="1" applyProtection="1">
      <alignment horizontal="center" vertical="center" wrapText="1"/>
      <protection locked="0"/>
    </xf>
    <xf numFmtId="1" fontId="33" fillId="17" borderId="12" xfId="1" applyNumberFormat="1" applyFont="1" applyFill="1" applyBorder="1" applyAlignment="1" applyProtection="1">
      <alignment horizontal="center" vertical="center" wrapText="1"/>
      <protection hidden="1"/>
    </xf>
    <xf numFmtId="1" fontId="33" fillId="17" borderId="102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13" xfId="1" applyNumberFormat="1" applyFont="1" applyBorder="1" applyAlignment="1" applyProtection="1">
      <alignment horizontal="center" vertical="center"/>
      <protection hidden="1"/>
    </xf>
    <xf numFmtId="1" fontId="61" fillId="22" borderId="10" xfId="1" applyNumberFormat="1" applyFont="1" applyFill="1" applyBorder="1" applyAlignment="1" applyProtection="1">
      <alignment horizontal="center" vertical="center"/>
      <protection locked="0"/>
    </xf>
    <xf numFmtId="1" fontId="61" fillId="22" borderId="30" xfId="1" applyNumberFormat="1" applyFont="1" applyFill="1" applyBorder="1" applyAlignment="1" applyProtection="1">
      <alignment horizontal="center" vertical="center"/>
      <protection locked="0"/>
    </xf>
    <xf numFmtId="0" fontId="7" fillId="21" borderId="15" xfId="2" applyFont="1" applyFill="1" applyBorder="1" applyAlignment="1" applyProtection="1">
      <alignment horizontal="center" vertical="center" textRotation="90"/>
    </xf>
    <xf numFmtId="1" fontId="61" fillId="22" borderId="107" xfId="1" applyNumberFormat="1" applyFont="1" applyFill="1" applyBorder="1" applyAlignment="1" applyProtection="1">
      <alignment horizontal="center" vertical="center"/>
      <protection locked="0"/>
    </xf>
    <xf numFmtId="0" fontId="7" fillId="12" borderId="107" xfId="1" applyFont="1" applyFill="1" applyBorder="1" applyAlignment="1" applyProtection="1">
      <alignment horizontal="center" vertical="center" wrapText="1"/>
    </xf>
    <xf numFmtId="0" fontId="33" fillId="13" borderId="1" xfId="0" applyFont="1" applyFill="1" applyBorder="1" applyAlignment="1" applyProtection="1">
      <alignment horizontal="center"/>
    </xf>
    <xf numFmtId="1" fontId="69" fillId="11" borderId="2" xfId="1" applyNumberFormat="1" applyFont="1" applyFill="1" applyBorder="1" applyAlignment="1" applyProtection="1">
      <alignment horizontal="center"/>
    </xf>
    <xf numFmtId="0" fontId="5" fillId="13" borderId="1" xfId="0" applyFont="1" applyFill="1" applyBorder="1" applyAlignment="1" applyProtection="1">
      <alignment horizontal="center"/>
    </xf>
    <xf numFmtId="1" fontId="66" fillId="15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/>
    <xf numFmtId="0" fontId="7" fillId="12" borderId="18" xfId="1" applyFont="1" applyFill="1" applyBorder="1" applyAlignment="1" applyProtection="1">
      <alignment horizontal="center" vertical="center" wrapText="1"/>
    </xf>
    <xf numFmtId="0" fontId="7" fillId="12" borderId="99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1" fillId="0" borderId="0" xfId="9" applyFont="1" applyAlignment="1" applyProtection="1">
      <alignment horizontal="center"/>
      <protection locked="0"/>
    </xf>
    <xf numFmtId="0" fontId="58" fillId="0" borderId="0" xfId="9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1" fontId="82" fillId="0" borderId="0" xfId="0" applyNumberFormat="1" applyFont="1" applyAlignment="1">
      <alignment horizontal="center"/>
    </xf>
    <xf numFmtId="1" fontId="83" fillId="23" borderId="129" xfId="0" applyNumberFormat="1" applyFont="1" applyFill="1" applyBorder="1" applyAlignment="1" applyProtection="1">
      <alignment horizontal="center" vertical="center" wrapText="1"/>
      <protection hidden="1"/>
    </xf>
    <xf numFmtId="1" fontId="83" fillId="23" borderId="130" xfId="0" applyNumberFormat="1" applyFont="1" applyFill="1" applyBorder="1" applyAlignment="1" applyProtection="1">
      <alignment horizontal="center" vertical="center" wrapText="1"/>
      <protection hidden="1"/>
    </xf>
    <xf numFmtId="1" fontId="83" fillId="23" borderId="131" xfId="0" applyNumberFormat="1" applyFont="1" applyFill="1" applyBorder="1" applyAlignment="1" applyProtection="1">
      <alignment horizontal="center" vertical="center" wrapText="1"/>
      <protection hidden="1"/>
    </xf>
    <xf numFmtId="1" fontId="83" fillId="23" borderId="115" xfId="0" applyNumberFormat="1" applyFont="1" applyFill="1" applyBorder="1" applyAlignment="1" applyProtection="1">
      <alignment horizontal="center" vertical="center" wrapText="1"/>
      <protection hidden="1"/>
    </xf>
    <xf numFmtId="1" fontId="83" fillId="23" borderId="135" xfId="0" applyNumberFormat="1" applyFont="1" applyFill="1" applyBorder="1" applyAlignment="1" applyProtection="1">
      <alignment horizontal="center" vertical="center" wrapText="1"/>
      <protection hidden="1"/>
    </xf>
    <xf numFmtId="1" fontId="83" fillId="23" borderId="136" xfId="0" applyNumberFormat="1" applyFont="1" applyFill="1" applyBorder="1" applyAlignment="1" applyProtection="1">
      <alignment horizontal="center" vertical="center" wrapText="1"/>
      <protection hidden="1"/>
    </xf>
    <xf numFmtId="1" fontId="83" fillId="23" borderId="137" xfId="0" applyNumberFormat="1" applyFont="1" applyFill="1" applyBorder="1" applyAlignment="1" applyProtection="1">
      <alignment horizontal="center" vertical="center" wrapText="1"/>
      <protection hidden="1"/>
    </xf>
    <xf numFmtId="1" fontId="83" fillId="23" borderId="138" xfId="0" applyNumberFormat="1" applyFont="1" applyFill="1" applyBorder="1" applyAlignment="1" applyProtection="1">
      <alignment horizontal="center" vertical="center" wrapText="1"/>
      <protection hidden="1"/>
    </xf>
    <xf numFmtId="0" fontId="83" fillId="23" borderId="127" xfId="0" applyFont="1" applyFill="1" applyBorder="1" applyAlignment="1" applyProtection="1">
      <alignment horizontal="center" vertical="center" wrapText="1"/>
    </xf>
    <xf numFmtId="0" fontId="83" fillId="23" borderId="128" xfId="0" applyFont="1" applyFill="1" applyBorder="1" applyAlignment="1" applyProtection="1">
      <alignment horizontal="center" vertical="center" wrapText="1"/>
    </xf>
    <xf numFmtId="0" fontId="83" fillId="23" borderId="132" xfId="0" applyFont="1" applyFill="1" applyBorder="1" applyAlignment="1" applyProtection="1">
      <alignment horizontal="center" vertical="center" wrapText="1"/>
    </xf>
    <xf numFmtId="0" fontId="83" fillId="23" borderId="133" xfId="0" applyFont="1" applyFill="1" applyBorder="1" applyAlignment="1" applyProtection="1">
      <alignment horizontal="center" vertical="center" wrapText="1"/>
    </xf>
    <xf numFmtId="0" fontId="83" fillId="23" borderId="134" xfId="0" applyFont="1" applyFill="1" applyBorder="1" applyAlignment="1" applyProtection="1">
      <alignment horizontal="center" vertical="center" wrapText="1"/>
    </xf>
    <xf numFmtId="0" fontId="83" fillId="23" borderId="139" xfId="0" applyFont="1" applyFill="1" applyBorder="1" applyAlignment="1" applyProtection="1">
      <alignment horizontal="center" vertical="center" wrapText="1"/>
    </xf>
    <xf numFmtId="0" fontId="37" fillId="23" borderId="0" xfId="0" applyFont="1" applyFill="1" applyAlignment="1" applyProtection="1">
      <alignment horizontal="center" vertical="center" wrapText="1"/>
      <protection locked="0"/>
    </xf>
    <xf numFmtId="0" fontId="7" fillId="23" borderId="1" xfId="2" applyFont="1" applyFill="1" applyBorder="1" applyAlignment="1" applyProtection="1">
      <alignment horizontal="center" vertical="center" wrapText="1"/>
    </xf>
    <xf numFmtId="0" fontId="7" fillId="23" borderId="1" xfId="2" applyFont="1" applyFill="1" applyBorder="1" applyAlignment="1" applyProtection="1">
      <alignment horizontal="center" vertical="center" textRotation="90" wrapText="1"/>
    </xf>
    <xf numFmtId="0" fontId="40" fillId="23" borderId="8" xfId="0" applyFont="1" applyFill="1" applyBorder="1" applyAlignment="1" applyProtection="1">
      <alignment vertical="center" wrapText="1"/>
    </xf>
    <xf numFmtId="1" fontId="30" fillId="23" borderId="8" xfId="0" applyNumberFormat="1" applyFont="1" applyFill="1" applyBorder="1" applyAlignment="1" applyProtection="1">
      <alignment horizontal="center" vertical="center" wrapText="1"/>
      <protection hidden="1"/>
    </xf>
    <xf numFmtId="1" fontId="40" fillId="23" borderId="1" xfId="0" applyNumberFormat="1" applyFont="1" applyFill="1" applyBorder="1" applyAlignment="1" applyProtection="1">
      <alignment horizontal="center" vertical="center" wrapText="1"/>
      <protection hidden="1"/>
    </xf>
    <xf numFmtId="1" fontId="7" fillId="23" borderId="1" xfId="8" applyNumberFormat="1" applyFont="1" applyFill="1" applyBorder="1" applyAlignment="1" applyProtection="1">
      <alignment horizontal="center"/>
      <protection hidden="1"/>
    </xf>
    <xf numFmtId="1" fontId="36" fillId="23" borderId="5" xfId="8" applyNumberFormat="1" applyFont="1" applyFill="1" applyBorder="1" applyAlignment="1" applyProtection="1">
      <alignment horizontal="center"/>
      <protection hidden="1"/>
    </xf>
    <xf numFmtId="164" fontId="37" fillId="23" borderId="0" xfId="0" applyNumberFormat="1" applyFont="1" applyFill="1" applyAlignment="1" applyProtection="1">
      <alignment horizontal="center" vertical="center" wrapText="1"/>
      <protection locked="0"/>
    </xf>
    <xf numFmtId="164" fontId="40" fillId="23" borderId="1" xfId="0" applyNumberFormat="1" applyFont="1" applyFill="1" applyBorder="1" applyAlignment="1" applyProtection="1">
      <alignment horizontal="center" vertical="center" wrapText="1"/>
      <protection hidden="1"/>
    </xf>
    <xf numFmtId="164" fontId="40" fillId="23" borderId="8" xfId="0" applyNumberFormat="1" applyFont="1" applyFill="1" applyBorder="1" applyAlignment="1" applyProtection="1">
      <alignment horizontal="center" vertical="center" wrapText="1"/>
      <protection hidden="1"/>
    </xf>
    <xf numFmtId="1" fontId="30" fillId="23" borderId="66" xfId="0" applyNumberFormat="1" applyFont="1" applyFill="1" applyBorder="1" applyAlignment="1" applyProtection="1">
      <alignment horizontal="center" vertical="center" wrapText="1"/>
      <protection hidden="1"/>
    </xf>
    <xf numFmtId="0" fontId="41" fillId="23" borderId="3" xfId="9" applyFont="1" applyFill="1" applyBorder="1" applyAlignment="1" applyProtection="1">
      <alignment horizontal="center"/>
    </xf>
    <xf numFmtId="0" fontId="41" fillId="23" borderId="6" xfId="9" applyFont="1" applyFill="1" applyBorder="1" applyAlignment="1" applyProtection="1">
      <alignment horizontal="center"/>
    </xf>
    <xf numFmtId="0" fontId="41" fillId="23" borderId="43" xfId="9" applyFont="1" applyFill="1" applyBorder="1" applyAlignment="1" applyProtection="1">
      <alignment horizontal="center"/>
    </xf>
    <xf numFmtId="1" fontId="50" fillId="23" borderId="44" xfId="9" applyNumberFormat="1" applyFont="1" applyFill="1" applyBorder="1" applyAlignment="1" applyProtection="1">
      <alignment horizontal="center"/>
      <protection hidden="1"/>
    </xf>
    <xf numFmtId="1" fontId="50" fillId="23" borderId="10" xfId="9" applyNumberFormat="1" applyFont="1" applyFill="1" applyBorder="1" applyAlignment="1" applyProtection="1">
      <alignment horizontal="center"/>
      <protection hidden="1"/>
    </xf>
    <xf numFmtId="1" fontId="50" fillId="23" borderId="34" xfId="9" applyNumberFormat="1" applyFont="1" applyFill="1" applyBorder="1" applyAlignment="1" applyProtection="1">
      <alignment horizontal="center"/>
      <protection hidden="1"/>
    </xf>
    <xf numFmtId="1" fontId="50" fillId="23" borderId="11" xfId="9" applyNumberFormat="1" applyFont="1" applyFill="1" applyBorder="1" applyAlignment="1" applyProtection="1">
      <alignment horizontal="center"/>
      <protection hidden="1"/>
    </xf>
    <xf numFmtId="1" fontId="50" fillId="23" borderId="45" xfId="9" applyNumberFormat="1" applyFont="1" applyFill="1" applyBorder="1" applyAlignment="1" applyProtection="1">
      <alignment horizontal="center"/>
      <protection hidden="1"/>
    </xf>
    <xf numFmtId="1" fontId="50" fillId="23" borderId="14" xfId="9" applyNumberFormat="1" applyFont="1" applyFill="1" applyBorder="1" applyAlignment="1" applyProtection="1">
      <alignment horizontal="center"/>
      <protection hidden="1"/>
    </xf>
    <xf numFmtId="1" fontId="50" fillId="23" borderId="43" xfId="9" applyNumberFormat="1" applyFont="1" applyFill="1" applyBorder="1" applyAlignment="1" applyProtection="1">
      <alignment horizontal="center"/>
      <protection hidden="1"/>
    </xf>
    <xf numFmtId="1" fontId="50" fillId="23" borderId="6" xfId="9" applyNumberFormat="1" applyFont="1" applyFill="1" applyBorder="1" applyAlignment="1" applyProtection="1">
      <alignment horizontal="center"/>
      <protection hidden="1"/>
    </xf>
    <xf numFmtId="0" fontId="42" fillId="23" borderId="36" xfId="9" applyFill="1" applyBorder="1" applyProtection="1"/>
    <xf numFmtId="1" fontId="50" fillId="23" borderId="3" xfId="9" applyNumberFormat="1" applyFont="1" applyFill="1" applyBorder="1" applyAlignment="1" applyProtection="1">
      <alignment horizontal="center" vertical="center"/>
      <protection hidden="1"/>
    </xf>
    <xf numFmtId="1" fontId="50" fillId="23" borderId="6" xfId="9" applyNumberFormat="1" applyFont="1" applyFill="1" applyBorder="1" applyAlignment="1" applyProtection="1">
      <alignment horizontal="center" vertical="center"/>
      <protection hidden="1"/>
    </xf>
    <xf numFmtId="1" fontId="50" fillId="23" borderId="43" xfId="9" applyNumberFormat="1" applyFont="1" applyFill="1" applyBorder="1" applyAlignment="1" applyProtection="1">
      <alignment horizontal="center" vertical="center"/>
      <protection hidden="1"/>
    </xf>
    <xf numFmtId="0" fontId="47" fillId="23" borderId="33" xfId="9" applyFont="1" applyFill="1" applyBorder="1" applyAlignment="1" applyProtection="1">
      <alignment horizontal="center"/>
    </xf>
    <xf numFmtId="0" fontId="47" fillId="23" borderId="37" xfId="9" applyFont="1" applyFill="1" applyBorder="1" applyAlignment="1" applyProtection="1">
      <alignment horizontal="center"/>
    </xf>
    <xf numFmtId="0" fontId="51" fillId="23" borderId="11" xfId="9" applyFont="1" applyFill="1" applyBorder="1" applyAlignment="1" applyProtection="1">
      <alignment horizontal="center"/>
    </xf>
    <xf numFmtId="1" fontId="51" fillId="23" borderId="34" xfId="9" applyNumberFormat="1" applyFont="1" applyFill="1" applyBorder="1" applyAlignment="1" applyProtection="1">
      <alignment horizontal="center"/>
    </xf>
    <xf numFmtId="0" fontId="51" fillId="23" borderId="86" xfId="9" applyFont="1" applyFill="1" applyBorder="1" applyAlignment="1" applyProtection="1">
      <alignment horizontal="center"/>
    </xf>
    <xf numFmtId="1" fontId="51" fillId="23" borderId="45" xfId="9" applyNumberFormat="1" applyFont="1" applyFill="1" applyBorder="1" applyAlignment="1" applyProtection="1">
      <alignment horizontal="center"/>
    </xf>
    <xf numFmtId="0" fontId="41" fillId="23" borderId="24" xfId="9" applyFont="1" applyFill="1" applyBorder="1" applyAlignment="1" applyProtection="1">
      <alignment textRotation="90"/>
      <protection hidden="1"/>
    </xf>
    <xf numFmtId="0" fontId="51" fillId="23" borderId="34" xfId="9" applyFont="1" applyFill="1" applyBorder="1" applyAlignment="1" applyProtection="1">
      <alignment horizontal="center"/>
      <protection hidden="1"/>
    </xf>
    <xf numFmtId="0" fontId="41" fillId="23" borderId="83" xfId="9" applyFont="1" applyFill="1" applyBorder="1" applyAlignment="1" applyProtection="1">
      <alignment horizontal="center"/>
    </xf>
    <xf numFmtId="1" fontId="7" fillId="23" borderId="17" xfId="2" applyNumberFormat="1" applyFont="1" applyFill="1" applyBorder="1" applyAlignment="1" applyProtection="1">
      <alignment horizontal="center" vertical="center" wrapText="1"/>
    </xf>
    <xf numFmtId="1" fontId="7" fillId="23" borderId="11" xfId="2" applyNumberFormat="1" applyFont="1" applyFill="1" applyBorder="1" applyAlignment="1" applyProtection="1">
      <alignment horizontal="center" vertical="center" wrapText="1"/>
    </xf>
    <xf numFmtId="1" fontId="7" fillId="23" borderId="14" xfId="2" applyNumberFormat="1" applyFont="1" applyFill="1" applyBorder="1" applyAlignment="1" applyProtection="1">
      <alignment horizontal="center" vertical="center" wrapText="1"/>
    </xf>
    <xf numFmtId="0" fontId="8" fillId="23" borderId="11" xfId="4" applyFont="1" applyFill="1" applyBorder="1" applyAlignment="1" applyProtection="1">
      <alignment horizontal="center" vertical="center" wrapText="1"/>
      <protection hidden="1"/>
    </xf>
    <xf numFmtId="164" fontId="8" fillId="23" borderId="11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1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11" xfId="4" applyFont="1" applyFill="1" applyBorder="1" applyAlignment="1" applyProtection="1">
      <alignment horizontal="center" vertical="center" wrapText="1"/>
      <protection hidden="1"/>
    </xf>
    <xf numFmtId="0" fontId="29" fillId="23" borderId="51" xfId="7" applyFont="1" applyFill="1" applyBorder="1" applyAlignment="1" applyProtection="1">
      <alignment horizontal="center" vertical="center" textRotation="90" wrapText="1"/>
      <protection hidden="1"/>
    </xf>
    <xf numFmtId="0" fontId="31" fillId="23" borderId="58" xfId="7" applyFont="1" applyFill="1" applyBorder="1" applyAlignment="1" applyProtection="1">
      <alignment horizontal="center" vertical="center"/>
      <protection locked="0"/>
    </xf>
    <xf numFmtId="0" fontId="31" fillId="23" borderId="59" xfId="7" applyFont="1" applyFill="1" applyBorder="1" applyAlignment="1" applyProtection="1">
      <alignment horizontal="center" vertical="center"/>
      <protection locked="0"/>
    </xf>
    <xf numFmtId="0" fontId="31" fillId="23" borderId="60" xfId="7" applyFont="1" applyFill="1" applyBorder="1" applyAlignment="1" applyProtection="1">
      <alignment horizontal="center" vertical="center"/>
      <protection locked="0"/>
    </xf>
    <xf numFmtId="1" fontId="7" fillId="22" borderId="17" xfId="2" applyNumberFormat="1" applyFont="1" applyFill="1" applyBorder="1" applyAlignment="1" applyProtection="1">
      <alignment horizontal="center" vertical="center" wrapText="1"/>
    </xf>
    <xf numFmtId="1" fontId="7" fillId="22" borderId="11" xfId="2" applyNumberFormat="1" applyFont="1" applyFill="1" applyBorder="1" applyAlignment="1" applyProtection="1">
      <alignment horizontal="center" vertical="center" wrapText="1"/>
    </xf>
    <xf numFmtId="1" fontId="7" fillId="22" borderId="14" xfId="2" applyNumberFormat="1" applyFont="1" applyFill="1" applyBorder="1" applyAlignment="1" applyProtection="1">
      <alignment horizontal="center" vertical="center" wrapText="1"/>
    </xf>
    <xf numFmtId="1" fontId="1" fillId="22" borderId="18" xfId="1" applyNumberFormat="1" applyFill="1" applyBorder="1" applyAlignment="1" applyProtection="1">
      <alignment horizontal="center" vertical="center" wrapText="1"/>
      <protection hidden="1"/>
    </xf>
    <xf numFmtId="1" fontId="26" fillId="22" borderId="19" xfId="1" applyNumberFormat="1" applyFont="1" applyFill="1" applyBorder="1" applyAlignment="1" applyProtection="1">
      <alignment horizontal="center"/>
      <protection hidden="1"/>
    </xf>
    <xf numFmtId="1" fontId="1" fillId="22" borderId="20" xfId="1" applyNumberFormat="1" applyFill="1" applyBorder="1" applyAlignment="1" applyProtection="1">
      <alignment horizontal="center" vertical="center" wrapText="1"/>
      <protection hidden="1"/>
    </xf>
    <xf numFmtId="1" fontId="26" fillId="22" borderId="21" xfId="1" applyNumberFormat="1" applyFont="1" applyFill="1" applyBorder="1" applyAlignment="1" applyProtection="1">
      <alignment horizontal="center"/>
      <protection hidden="1"/>
    </xf>
    <xf numFmtId="1" fontId="1" fillId="22" borderId="15" xfId="1" applyNumberFormat="1" applyFill="1" applyBorder="1" applyAlignment="1" applyProtection="1">
      <alignment horizontal="center" vertical="center" wrapText="1"/>
      <protection hidden="1"/>
    </xf>
    <xf numFmtId="1" fontId="26" fillId="22" borderId="16" xfId="1" applyNumberFormat="1" applyFont="1" applyFill="1" applyBorder="1" applyAlignment="1" applyProtection="1">
      <alignment horizontal="center"/>
      <protection hidden="1"/>
    </xf>
    <xf numFmtId="1" fontId="4" fillId="22" borderId="31" xfId="0" applyNumberFormat="1" applyFont="1" applyFill="1" applyBorder="1" applyAlignment="1" applyProtection="1">
      <alignment horizontal="center"/>
      <protection hidden="1"/>
    </xf>
    <xf numFmtId="16" fontId="21" fillId="16" borderId="2" xfId="1" applyNumberFormat="1" applyFont="1" applyFill="1" applyBorder="1" applyAlignment="1" applyProtection="1">
      <alignment horizontal="center"/>
    </xf>
    <xf numFmtId="0" fontId="7" fillId="22" borderId="17" xfId="1" applyFont="1" applyFill="1" applyBorder="1" applyAlignment="1" applyProtection="1">
      <alignment horizontal="center" vertical="center" wrapText="1"/>
      <protection hidden="1"/>
    </xf>
    <xf numFmtId="0" fontId="0" fillId="22" borderId="0" xfId="0" applyFill="1"/>
    <xf numFmtId="0" fontId="0" fillId="16" borderId="0" xfId="0" applyFill="1"/>
    <xf numFmtId="0" fontId="7" fillId="8" borderId="1" xfId="1" applyFont="1" applyFill="1" applyBorder="1" applyAlignment="1" applyProtection="1">
      <alignment horizontal="center" vertical="center" wrapText="1"/>
      <protection hidden="1"/>
    </xf>
    <xf numFmtId="0" fontId="2" fillId="22" borderId="61" xfId="0" applyFont="1" applyFill="1" applyBorder="1" applyAlignment="1" applyProtection="1">
      <alignment horizontal="center" vertical="center"/>
    </xf>
    <xf numFmtId="0" fontId="31" fillId="22" borderId="57" xfId="7" applyFont="1" applyFill="1" applyBorder="1" applyAlignment="1" applyProtection="1">
      <alignment horizontal="center" vertical="center"/>
      <protection hidden="1"/>
    </xf>
    <xf numFmtId="0" fontId="2" fillId="22" borderId="62" xfId="0" applyFont="1" applyFill="1" applyBorder="1" applyAlignment="1" applyProtection="1">
      <alignment horizontal="center" vertical="center"/>
    </xf>
    <xf numFmtId="0" fontId="31" fillId="22" borderId="58" xfId="7" applyFont="1" applyFill="1" applyBorder="1" applyAlignment="1" applyProtection="1">
      <alignment horizontal="center" vertical="center"/>
      <protection hidden="1"/>
    </xf>
    <xf numFmtId="0" fontId="2" fillId="22" borderId="62" xfId="0" applyFont="1" applyFill="1" applyBorder="1" applyAlignment="1" applyProtection="1">
      <alignment horizontal="center"/>
    </xf>
    <xf numFmtId="0" fontId="32" fillId="22" borderId="62" xfId="7" applyFont="1" applyFill="1" applyBorder="1" applyAlignment="1" applyProtection="1">
      <alignment horizontal="center" vertical="center" wrapText="1"/>
    </xf>
    <xf numFmtId="0" fontId="32" fillId="22" borderId="63" xfId="7" applyFont="1" applyFill="1" applyBorder="1" applyAlignment="1" applyProtection="1">
      <alignment horizontal="center" vertical="center" wrapText="1"/>
    </xf>
    <xf numFmtId="0" fontId="31" fillId="22" borderId="60" xfId="7" applyFont="1" applyFill="1" applyBorder="1" applyAlignment="1" applyProtection="1">
      <alignment horizontal="center" vertical="center"/>
      <protection hidden="1"/>
    </xf>
    <xf numFmtId="0" fontId="22" fillId="22" borderId="0" xfId="0" applyFont="1" applyFill="1"/>
    <xf numFmtId="1" fontId="4" fillId="22" borderId="1" xfId="0" applyNumberFormat="1" applyFont="1" applyFill="1" applyBorder="1" applyAlignment="1" applyProtection="1">
      <alignment horizontal="center"/>
      <protection hidden="1"/>
    </xf>
    <xf numFmtId="1" fontId="9" fillId="22" borderId="17" xfId="1" applyNumberFormat="1" applyFont="1" applyFill="1" applyBorder="1" applyAlignment="1" applyProtection="1">
      <alignment horizontal="center" vertical="center" wrapText="1"/>
      <protection hidden="1"/>
    </xf>
    <xf numFmtId="1" fontId="1" fillId="22" borderId="17" xfId="1" applyNumberFormat="1" applyFill="1" applyBorder="1" applyAlignment="1" applyProtection="1">
      <alignment horizontal="center" vertical="center" wrapText="1"/>
      <protection hidden="1"/>
    </xf>
    <xf numFmtId="1" fontId="31" fillId="22" borderId="58" xfId="7" applyNumberFormat="1" applyFont="1" applyFill="1" applyBorder="1" applyAlignment="1" applyProtection="1">
      <alignment horizontal="center" vertical="center"/>
      <protection hidden="1"/>
    </xf>
    <xf numFmtId="1" fontId="31" fillId="22" borderId="114" xfId="7" applyNumberFormat="1" applyFont="1" applyFill="1" applyBorder="1" applyAlignment="1" applyProtection="1">
      <alignment horizontal="center" vertical="center"/>
      <protection hidden="1"/>
    </xf>
    <xf numFmtId="0" fontId="30" fillId="14" borderId="52" xfId="7" applyFont="1" applyFill="1" applyBorder="1" applyAlignment="1" applyProtection="1">
      <alignment horizontal="center" textRotation="90" wrapText="1"/>
      <protection hidden="1"/>
    </xf>
    <xf numFmtId="0" fontId="7" fillId="14" borderId="53" xfId="2" applyFont="1" applyFill="1" applyBorder="1" applyAlignment="1" applyProtection="1">
      <alignment horizontal="center" textRotation="90" wrapText="1"/>
      <protection hidden="1"/>
    </xf>
    <xf numFmtId="0" fontId="7" fillId="14" borderId="54" xfId="2" applyFont="1" applyFill="1" applyBorder="1" applyAlignment="1" applyProtection="1">
      <alignment horizontal="center" textRotation="90" wrapText="1"/>
      <protection hidden="1"/>
    </xf>
    <xf numFmtId="0" fontId="7" fillId="14" borderId="55" xfId="2" applyFont="1" applyFill="1" applyBorder="1" applyAlignment="1" applyProtection="1">
      <alignment horizontal="center" textRotation="90" wrapText="1"/>
      <protection hidden="1"/>
    </xf>
    <xf numFmtId="0" fontId="8" fillId="9" borderId="1" xfId="1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/>
      <protection hidden="1"/>
    </xf>
    <xf numFmtId="0" fontId="7" fillId="9" borderId="11" xfId="0" applyFont="1" applyFill="1" applyBorder="1" applyAlignment="1" applyProtection="1">
      <alignment horizontal="center"/>
      <protection hidden="1"/>
    </xf>
    <xf numFmtId="0" fontId="83" fillId="23" borderId="140" xfId="0" applyFont="1" applyFill="1" applyBorder="1" applyAlignment="1" applyProtection="1">
      <alignment horizontal="center" vertical="center" wrapText="1"/>
    </xf>
    <xf numFmtId="0" fontId="83" fillId="23" borderId="142" xfId="0" applyFont="1" applyFill="1" applyBorder="1" applyAlignment="1" applyProtection="1">
      <alignment horizontal="center" vertical="center" wrapText="1"/>
    </xf>
    <xf numFmtId="0" fontId="67" fillId="13" borderId="35" xfId="3" applyFont="1" applyFill="1" applyBorder="1" applyAlignment="1" applyProtection="1">
      <alignment horizontal="left" vertical="center" wrapText="1"/>
      <protection hidden="1"/>
    </xf>
    <xf numFmtId="0" fontId="67" fillId="13" borderId="34" xfId="3" applyFont="1" applyFill="1" applyBorder="1" applyAlignment="1" applyProtection="1">
      <alignment horizontal="left" vertical="center" wrapText="1"/>
      <protection hidden="1"/>
    </xf>
    <xf numFmtId="0" fontId="8" fillId="13" borderId="11" xfId="4" applyFont="1" applyFill="1" applyBorder="1" applyAlignment="1" applyProtection="1">
      <alignment horizontal="center" vertical="center" wrapText="1"/>
    </xf>
    <xf numFmtId="0" fontId="8" fillId="13" borderId="38" xfId="3" applyFont="1" applyFill="1" applyBorder="1" applyAlignment="1" applyProtection="1">
      <alignment horizontal="center" vertical="center" wrapText="1"/>
    </xf>
    <xf numFmtId="0" fontId="8" fillId="13" borderId="30" xfId="3" applyFont="1" applyFill="1" applyBorder="1" applyAlignment="1" applyProtection="1">
      <alignment horizontal="center" vertical="center" wrapText="1"/>
    </xf>
    <xf numFmtId="0" fontId="8" fillId="13" borderId="17" xfId="4" applyFont="1" applyFill="1" applyBorder="1" applyAlignment="1" applyProtection="1">
      <alignment horizontal="center" vertical="center" wrapText="1"/>
    </xf>
    <xf numFmtId="0" fontId="8" fillId="23" borderId="17" xfId="4" applyFont="1" applyFill="1" applyBorder="1" applyAlignment="1" applyProtection="1">
      <alignment horizontal="center" vertical="center" wrapText="1"/>
      <protection hidden="1"/>
    </xf>
    <xf numFmtId="164" fontId="8" fillId="23" borderId="17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7" xfId="4" applyNumberFormat="1" applyFont="1" applyFill="1" applyBorder="1" applyAlignment="1" applyProtection="1">
      <alignment horizontal="center" vertical="center" wrapText="1"/>
      <protection hidden="1"/>
    </xf>
    <xf numFmtId="0" fontId="67" fillId="13" borderId="144" xfId="3" applyFont="1" applyFill="1" applyBorder="1" applyAlignment="1" applyProtection="1">
      <alignment horizontal="left" vertical="center" wrapText="1"/>
      <protection hidden="1"/>
    </xf>
    <xf numFmtId="0" fontId="8" fillId="13" borderId="145" xfId="4" applyFont="1" applyFill="1" applyBorder="1" applyAlignment="1" applyProtection="1">
      <alignment horizontal="center" vertical="center" wrapText="1"/>
    </xf>
    <xf numFmtId="0" fontId="8" fillId="23" borderId="145" xfId="4" applyFont="1" applyFill="1" applyBorder="1" applyAlignment="1" applyProtection="1">
      <alignment horizontal="center" vertical="center" wrapText="1"/>
      <protection hidden="1"/>
    </xf>
    <xf numFmtId="164" fontId="8" fillId="23" borderId="145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45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145" xfId="4" applyFont="1" applyFill="1" applyBorder="1" applyAlignment="1" applyProtection="1">
      <alignment horizontal="center" vertical="center" wrapText="1"/>
      <protection hidden="1"/>
    </xf>
    <xf numFmtId="2" fontId="6" fillId="23" borderId="146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48" xfId="4" applyNumberFormat="1" applyFont="1" applyFill="1" applyBorder="1" applyAlignment="1" applyProtection="1">
      <alignment horizontal="center" vertical="center" wrapText="1"/>
      <protection hidden="1"/>
    </xf>
    <xf numFmtId="0" fontId="8" fillId="13" borderId="149" xfId="4" applyFont="1" applyFill="1" applyBorder="1" applyAlignment="1" applyProtection="1">
      <alignment horizontal="center" vertical="center" wrapText="1"/>
    </xf>
    <xf numFmtId="0" fontId="8" fillId="23" borderId="149" xfId="4" applyFont="1" applyFill="1" applyBorder="1" applyAlignment="1" applyProtection="1">
      <alignment horizontal="center" vertical="center" wrapText="1"/>
      <protection hidden="1"/>
    </xf>
    <xf numFmtId="164" fontId="8" fillId="23" borderId="149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149" xfId="4" applyFont="1" applyFill="1" applyBorder="1" applyAlignment="1" applyProtection="1">
      <alignment horizontal="center" vertical="center" wrapText="1"/>
      <protection hidden="1"/>
    </xf>
    <xf numFmtId="2" fontId="6" fillId="23" borderId="151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52" xfId="4" applyNumberFormat="1" applyFont="1" applyFill="1" applyBorder="1" applyAlignment="1" applyProtection="1">
      <alignment horizontal="center" vertical="center" wrapText="1"/>
      <protection hidden="1"/>
    </xf>
    <xf numFmtId="0" fontId="16" fillId="23" borderId="153" xfId="0" applyFont="1" applyFill="1" applyBorder="1" applyAlignment="1" applyProtection="1">
      <alignment horizontal="center"/>
      <protection hidden="1"/>
    </xf>
    <xf numFmtId="0" fontId="16" fillId="23" borderId="154" xfId="0" applyFont="1" applyFill="1" applyBorder="1" applyAlignment="1" applyProtection="1">
      <alignment horizontal="center"/>
      <protection hidden="1"/>
    </xf>
    <xf numFmtId="0" fontId="25" fillId="23" borderId="17" xfId="4" applyFont="1" applyFill="1" applyBorder="1" applyAlignment="1" applyProtection="1">
      <alignment horizontal="center" vertical="center" wrapText="1"/>
      <protection hidden="1"/>
    </xf>
    <xf numFmtId="1" fontId="8" fillId="23" borderId="149" xfId="4" applyNumberFormat="1" applyFont="1" applyFill="1" applyBorder="1" applyAlignment="1" applyProtection="1">
      <alignment horizontal="center" vertical="center" wrapText="1"/>
      <protection hidden="1"/>
    </xf>
    <xf numFmtId="0" fontId="8" fillId="13" borderId="147" xfId="3" applyFont="1" applyFill="1" applyBorder="1" applyAlignment="1" applyProtection="1">
      <alignment horizontal="center" vertical="center" wrapText="1"/>
    </xf>
    <xf numFmtId="0" fontId="7" fillId="13" borderId="162" xfId="0" applyFont="1" applyFill="1" applyBorder="1" applyAlignment="1">
      <alignment horizontal="center"/>
    </xf>
    <xf numFmtId="0" fontId="7" fillId="13" borderId="163" xfId="0" applyFont="1" applyFill="1" applyBorder="1" applyAlignment="1">
      <alignment horizontal="center"/>
    </xf>
    <xf numFmtId="0" fontId="7" fillId="13" borderId="164" xfId="0" applyFont="1" applyFill="1" applyBorder="1" applyAlignment="1">
      <alignment horizontal="center"/>
    </xf>
    <xf numFmtId="0" fontId="7" fillId="13" borderId="165" xfId="0" applyFont="1" applyFill="1" applyBorder="1" applyAlignment="1">
      <alignment horizontal="center"/>
    </xf>
    <xf numFmtId="0" fontId="7" fillId="13" borderId="166" xfId="0" applyFont="1" applyFill="1" applyBorder="1" applyAlignment="1">
      <alignment horizontal="center"/>
    </xf>
    <xf numFmtId="0" fontId="8" fillId="13" borderId="169" xfId="4" applyFont="1" applyFill="1" applyBorder="1" applyAlignment="1" applyProtection="1">
      <alignment horizontal="center" vertical="center" wrapText="1"/>
    </xf>
    <xf numFmtId="0" fontId="23" fillId="23" borderId="168" xfId="4" applyFont="1" applyFill="1" applyBorder="1" applyAlignment="1" applyProtection="1">
      <alignment horizontal="center" vertical="center" wrapText="1"/>
      <protection hidden="1"/>
    </xf>
    <xf numFmtId="0" fontId="23" fillId="23" borderId="169" xfId="4" applyFont="1" applyFill="1" applyBorder="1" applyAlignment="1" applyProtection="1">
      <alignment horizontal="center" vertical="center" wrapText="1"/>
      <protection hidden="1"/>
    </xf>
    <xf numFmtId="164" fontId="23" fillId="23" borderId="169" xfId="4" applyNumberFormat="1" applyFont="1" applyFill="1" applyBorder="1" applyAlignment="1" applyProtection="1">
      <alignment horizontal="center" vertical="center" wrapText="1"/>
      <protection hidden="1"/>
    </xf>
    <xf numFmtId="2" fontId="23" fillId="23" borderId="170" xfId="4" applyNumberFormat="1" applyFont="1" applyFill="1" applyBorder="1" applyAlignment="1" applyProtection="1">
      <alignment horizontal="center" vertical="center" wrapText="1"/>
      <protection hidden="1"/>
    </xf>
    <xf numFmtId="2" fontId="13" fillId="23" borderId="170" xfId="4" applyNumberFormat="1" applyFont="1" applyFill="1" applyBorder="1" applyAlignment="1" applyProtection="1">
      <alignment horizontal="center" vertical="center" wrapText="1"/>
      <protection hidden="1"/>
    </xf>
    <xf numFmtId="0" fontId="2" fillId="8" borderId="45" xfId="2" applyFont="1" applyFill="1" applyBorder="1" applyAlignment="1" applyProtection="1">
      <alignment horizontal="center" textRotation="90" wrapText="1"/>
    </xf>
    <xf numFmtId="0" fontId="2" fillId="18" borderId="14" xfId="2" applyFont="1" applyFill="1" applyBorder="1" applyAlignment="1" applyProtection="1">
      <alignment horizontal="center" textRotation="90" wrapText="1"/>
    </xf>
    <xf numFmtId="0" fontId="7" fillId="14" borderId="10" xfId="2" applyFont="1" applyFill="1" applyBorder="1" applyAlignment="1" applyProtection="1">
      <alignment horizontal="center" vertical="center" textRotation="90"/>
      <protection hidden="1"/>
    </xf>
    <xf numFmtId="0" fontId="7" fillId="14" borderId="10" xfId="2" applyFont="1" applyFill="1" applyBorder="1" applyAlignment="1" applyProtection="1">
      <alignment horizontal="center" vertical="center" textRotation="90"/>
    </xf>
    <xf numFmtId="1" fontId="84" fillId="23" borderId="137" xfId="0" applyNumberFormat="1" applyFont="1" applyFill="1" applyBorder="1" applyAlignment="1" applyProtection="1">
      <alignment horizontal="center" vertical="center" wrapText="1"/>
      <protection hidden="1"/>
    </xf>
    <xf numFmtId="1" fontId="84" fillId="23" borderId="141" xfId="0" applyNumberFormat="1" applyFont="1" applyFill="1" applyBorder="1" applyAlignment="1" applyProtection="1">
      <alignment horizontal="center" vertical="center" wrapText="1"/>
      <protection hidden="1"/>
    </xf>
    <xf numFmtId="1" fontId="84" fillId="23" borderId="143" xfId="0" applyNumberFormat="1" applyFont="1" applyFill="1" applyBorder="1" applyAlignment="1" applyProtection="1">
      <alignment horizontal="center" vertical="center" wrapText="1"/>
      <protection hidden="1"/>
    </xf>
    <xf numFmtId="0" fontId="7" fillId="9" borderId="14" xfId="2" applyFont="1" applyFill="1" applyBorder="1" applyAlignment="1" applyProtection="1">
      <alignment horizontal="center" textRotation="90" wrapText="1"/>
    </xf>
    <xf numFmtId="0" fontId="0" fillId="24" borderId="50" xfId="0" applyFill="1" applyBorder="1" applyProtection="1"/>
    <xf numFmtId="0" fontId="0" fillId="24" borderId="49" xfId="0" applyFill="1" applyBorder="1" applyProtection="1"/>
    <xf numFmtId="0" fontId="0" fillId="24" borderId="39" xfId="0" applyFill="1" applyBorder="1" applyProtection="1"/>
    <xf numFmtId="0" fontId="0" fillId="24" borderId="27" xfId="0" applyFill="1" applyBorder="1" applyProtection="1"/>
    <xf numFmtId="0" fontId="0" fillId="24" borderId="65" xfId="0" applyFill="1" applyBorder="1" applyProtection="1"/>
    <xf numFmtId="0" fontId="0" fillId="24" borderId="8" xfId="0" applyFill="1" applyBorder="1" applyProtection="1"/>
    <xf numFmtId="0" fontId="7" fillId="13" borderId="3" xfId="0" applyFont="1" applyFill="1" applyBorder="1" applyAlignment="1" applyProtection="1">
      <alignment horizontal="center" vertical="center" wrapText="1"/>
    </xf>
    <xf numFmtId="0" fontId="7" fillId="13" borderId="6" xfId="0" applyFont="1" applyFill="1" applyBorder="1" applyAlignment="1" applyProtection="1">
      <alignment horizontal="center" vertical="center" wrapText="1"/>
    </xf>
    <xf numFmtId="0" fontId="7" fillId="14" borderId="10" xfId="2" applyFont="1" applyFill="1" applyBorder="1" applyAlignment="1" applyProtection="1">
      <alignment horizontal="center" vertical="center" wrapText="1"/>
    </xf>
    <xf numFmtId="0" fontId="7" fillId="14" borderId="10" xfId="2" applyFont="1" applyFill="1" applyBorder="1" applyAlignment="1" applyProtection="1">
      <alignment horizontal="center" vertical="center" wrapText="1"/>
      <protection hidden="1"/>
    </xf>
    <xf numFmtId="0" fontId="51" fillId="23" borderId="28" xfId="9" applyFont="1" applyFill="1" applyBorder="1" applyAlignment="1" applyProtection="1">
      <alignment horizontal="center"/>
    </xf>
    <xf numFmtId="0" fontId="51" fillId="23" borderId="72" xfId="9" applyFont="1" applyFill="1" applyBorder="1" applyAlignment="1" applyProtection="1">
      <alignment horizontal="center"/>
    </xf>
    <xf numFmtId="0" fontId="7" fillId="22" borderId="14" xfId="1" applyFont="1" applyFill="1" applyBorder="1" applyAlignment="1" applyProtection="1">
      <alignment horizontal="center" vertical="center" wrapText="1"/>
      <protection hidden="1"/>
    </xf>
    <xf numFmtId="0" fontId="7" fillId="22" borderId="17" xfId="1" applyFont="1" applyFill="1" applyBorder="1" applyAlignment="1" applyProtection="1">
      <alignment horizontal="center" vertical="center" wrapText="1"/>
    </xf>
    <xf numFmtId="0" fontId="7" fillId="22" borderId="14" xfId="1" applyFont="1" applyFill="1" applyBorder="1" applyAlignment="1" applyProtection="1">
      <alignment horizontal="center" vertical="center" wrapText="1"/>
    </xf>
    <xf numFmtId="0" fontId="32" fillId="22" borderId="64" xfId="7" applyFont="1" applyFill="1" applyBorder="1" applyAlignment="1" applyProtection="1">
      <alignment horizontal="center" vertical="center"/>
    </xf>
    <xf numFmtId="0" fontId="32" fillId="22" borderId="60" xfId="7" applyFont="1" applyFill="1" applyBorder="1" applyAlignment="1" applyProtection="1">
      <alignment horizontal="center" vertical="center"/>
    </xf>
    <xf numFmtId="0" fontId="7" fillId="14" borderId="92" xfId="2" applyFont="1" applyFill="1" applyBorder="1" applyAlignment="1" applyProtection="1">
      <alignment vertical="center" textRotation="90" wrapText="1"/>
      <protection hidden="1"/>
    </xf>
    <xf numFmtId="0" fontId="7" fillId="14" borderId="92" xfId="2" applyFont="1" applyFill="1" applyBorder="1" applyAlignment="1" applyProtection="1">
      <alignment vertical="center" textRotation="90"/>
      <protection hidden="1"/>
    </xf>
    <xf numFmtId="0" fontId="7" fillId="14" borderId="10" xfId="2" applyFont="1" applyFill="1" applyBorder="1" applyAlignment="1" applyProtection="1">
      <alignment textRotation="90" wrapText="1"/>
    </xf>
    <xf numFmtId="0" fontId="7" fillId="14" borderId="12" xfId="2" applyFont="1" applyFill="1" applyBorder="1" applyAlignment="1" applyProtection="1">
      <alignment textRotation="90" wrapText="1"/>
    </xf>
    <xf numFmtId="0" fontId="7" fillId="14" borderId="13" xfId="2" applyFont="1" applyFill="1" applyBorder="1" applyAlignment="1" applyProtection="1">
      <alignment textRotation="90"/>
    </xf>
    <xf numFmtId="0" fontId="7" fillId="14" borderId="22" xfId="2" applyFont="1" applyFill="1" applyBorder="1" applyAlignment="1" applyProtection="1">
      <alignment horizontal="center" textRotation="90"/>
      <protection hidden="1"/>
    </xf>
    <xf numFmtId="1" fontId="7" fillId="14" borderId="22" xfId="2" applyNumberFormat="1" applyFont="1" applyFill="1" applyBorder="1" applyAlignment="1" applyProtection="1">
      <alignment horizontal="center" textRotation="90" wrapText="1"/>
      <protection hidden="1"/>
    </xf>
    <xf numFmtId="0" fontId="7" fillId="14" borderId="10" xfId="2" applyFont="1" applyFill="1" applyBorder="1" applyAlignment="1" applyProtection="1">
      <alignment textRotation="90"/>
      <protection hidden="1"/>
    </xf>
    <xf numFmtId="0" fontId="7" fillId="14" borderId="12" xfId="2" applyFont="1" applyFill="1" applyBorder="1" applyAlignment="1" applyProtection="1">
      <alignment textRotation="90"/>
      <protection hidden="1"/>
    </xf>
    <xf numFmtId="0" fontId="7" fillId="14" borderId="13" xfId="2" applyFont="1" applyFill="1" applyBorder="1" applyAlignment="1" applyProtection="1">
      <alignment textRotation="90"/>
      <protection hidden="1"/>
    </xf>
    <xf numFmtId="0" fontId="7" fillId="14" borderId="28" xfId="2" applyFont="1" applyFill="1" applyBorder="1" applyAlignment="1" applyProtection="1">
      <alignment vertical="center" textRotation="90" wrapText="1"/>
      <protection hidden="1"/>
    </xf>
    <xf numFmtId="0" fontId="7" fillId="14" borderId="22" xfId="2" applyFont="1" applyFill="1" applyBorder="1" applyAlignment="1" applyProtection="1">
      <alignment horizontal="center" textRotation="90" wrapText="1"/>
      <protection hidden="1"/>
    </xf>
    <xf numFmtId="0" fontId="42" fillId="0" borderId="0" xfId="9" applyAlignment="1" applyProtection="1">
      <alignment horizontal="center"/>
      <protection locked="0"/>
    </xf>
    <xf numFmtId="1" fontId="42" fillId="0" borderId="0" xfId="9" applyNumberFormat="1" applyAlignment="1" applyProtection="1">
      <alignment horizontal="center"/>
      <protection locked="0"/>
    </xf>
    <xf numFmtId="0" fontId="80" fillId="0" borderId="0" xfId="0" applyFont="1" applyAlignment="1">
      <alignment horizontal="center" vertical="center"/>
    </xf>
    <xf numFmtId="0" fontId="42" fillId="0" borderId="0" xfId="9" applyBorder="1" applyAlignment="1" applyProtection="1">
      <protection locked="0"/>
    </xf>
    <xf numFmtId="0" fontId="7" fillId="14" borderId="175" xfId="2" applyFont="1" applyFill="1" applyBorder="1" applyAlignment="1" applyProtection="1">
      <alignment horizontal="center" textRotation="90"/>
      <protection hidden="1"/>
    </xf>
    <xf numFmtId="0" fontId="47" fillId="23" borderId="81" xfId="9" applyFont="1" applyFill="1" applyBorder="1" applyAlignment="1" applyProtection="1">
      <alignment horizontal="center" vertical="top"/>
    </xf>
    <xf numFmtId="0" fontId="47" fillId="23" borderId="33" xfId="9" applyFont="1" applyFill="1" applyBorder="1" applyAlignment="1" applyProtection="1">
      <alignment horizontal="center" vertical="top"/>
    </xf>
    <xf numFmtId="1" fontId="1" fillId="22" borderId="12" xfId="1" applyNumberFormat="1" applyFill="1" applyBorder="1" applyAlignment="1" applyProtection="1">
      <alignment horizontal="center" vertical="center" wrapText="1"/>
      <protection hidden="1"/>
    </xf>
    <xf numFmtId="1" fontId="26" fillId="22" borderId="13" xfId="1" applyNumberFormat="1" applyFont="1" applyFill="1" applyBorder="1" applyAlignment="1" applyProtection="1">
      <alignment horizontal="center"/>
      <protection hidden="1"/>
    </xf>
    <xf numFmtId="1" fontId="0" fillId="0" borderId="0" xfId="0" applyNumberFormat="1"/>
    <xf numFmtId="0" fontId="15" fillId="14" borderId="37" xfId="3" applyFont="1" applyFill="1" applyBorder="1" applyAlignment="1" applyProtection="1">
      <alignment horizontal="right" vertical="center"/>
      <protection hidden="1"/>
    </xf>
    <xf numFmtId="0" fontId="15" fillId="14" borderId="36" xfId="3" applyFont="1" applyFill="1" applyBorder="1" applyAlignment="1" applyProtection="1">
      <alignment horizontal="right" vertical="center"/>
      <protection hidden="1"/>
    </xf>
    <xf numFmtId="0" fontId="15" fillId="14" borderId="94" xfId="3" applyFont="1" applyFill="1" applyBorder="1" applyAlignment="1" applyProtection="1">
      <alignment horizontal="right" vertical="center"/>
      <protection hidden="1"/>
    </xf>
    <xf numFmtId="0" fontId="15" fillId="14" borderId="33" xfId="3" applyFont="1" applyFill="1" applyBorder="1" applyAlignment="1" applyProtection="1">
      <alignment horizontal="right" vertical="center"/>
      <protection hidden="1"/>
    </xf>
    <xf numFmtId="0" fontId="15" fillId="14" borderId="82" xfId="3" applyFont="1" applyFill="1" applyBorder="1" applyAlignment="1" applyProtection="1">
      <alignment horizontal="right" vertical="center"/>
      <protection hidden="1"/>
    </xf>
    <xf numFmtId="0" fontId="7" fillId="19" borderId="0" xfId="0" applyFont="1" applyFill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87" fillId="19" borderId="6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87" fillId="19" borderId="5" xfId="0" applyFont="1" applyFill="1" applyBorder="1" applyAlignment="1" applyProtection="1">
      <alignment horizontal="center"/>
    </xf>
    <xf numFmtId="0" fontId="4" fillId="19" borderId="96" xfId="0" applyFont="1" applyFill="1" applyBorder="1" applyAlignment="1" applyProtection="1">
      <alignment horizontal="center"/>
    </xf>
    <xf numFmtId="0" fontId="95" fillId="11" borderId="97" xfId="0" applyFont="1" applyFill="1" applyBorder="1" applyAlignment="1" applyProtection="1">
      <alignment horizontal="center"/>
    </xf>
    <xf numFmtId="0" fontId="4" fillId="19" borderId="3" xfId="0" applyFont="1" applyFill="1" applyBorder="1" applyAlignment="1" applyProtection="1">
      <alignment horizontal="center"/>
    </xf>
    <xf numFmtId="0" fontId="95" fillId="11" borderId="5" xfId="0" applyFont="1" applyFill="1" applyBorder="1" applyAlignment="1" applyProtection="1">
      <alignment horizontal="center"/>
    </xf>
    <xf numFmtId="0" fontId="7" fillId="22" borderId="22" xfId="2" applyFont="1" applyFill="1" applyBorder="1" applyAlignment="1" applyProtection="1">
      <alignment horizontal="center" textRotation="90" wrapText="1"/>
      <protection hidden="1"/>
    </xf>
    <xf numFmtId="0" fontId="7" fillId="22" borderId="22" xfId="2" applyFont="1" applyFill="1" applyBorder="1" applyAlignment="1" applyProtection="1">
      <alignment horizontal="center" textRotation="90" wrapText="1"/>
    </xf>
    <xf numFmtId="0" fontId="8" fillId="22" borderId="55" xfId="1" applyFont="1" applyFill="1" applyBorder="1" applyAlignment="1" applyProtection="1">
      <alignment horizontal="center" textRotation="90" wrapText="1"/>
    </xf>
    <xf numFmtId="0" fontId="7" fillId="22" borderId="55" xfId="2" applyFont="1" applyFill="1" applyBorder="1" applyAlignment="1" applyProtection="1">
      <alignment horizontal="center" textRotation="90" wrapText="1"/>
    </xf>
    <xf numFmtId="0" fontId="7" fillId="22" borderId="56" xfId="2" applyFont="1" applyFill="1" applyBorder="1" applyAlignment="1" applyProtection="1">
      <alignment horizontal="center" textRotation="90" wrapText="1"/>
    </xf>
    <xf numFmtId="0" fontId="23" fillId="0" borderId="0" xfId="0" applyFont="1" applyAlignment="1" applyProtection="1"/>
    <xf numFmtId="1" fontId="83" fillId="23" borderId="137" xfId="0" applyNumberFormat="1" applyFont="1" applyFill="1" applyBorder="1" applyAlignment="1" applyProtection="1">
      <alignment horizontal="center" vertical="center" wrapText="1"/>
      <protection locked="0"/>
    </xf>
    <xf numFmtId="1" fontId="83" fillId="23" borderId="138" xfId="0" applyNumberFormat="1" applyFont="1" applyFill="1" applyBorder="1" applyAlignment="1" applyProtection="1">
      <alignment horizontal="center" vertical="center" wrapText="1"/>
      <protection locked="0"/>
    </xf>
    <xf numFmtId="0" fontId="7" fillId="22" borderId="25" xfId="2" applyFont="1" applyFill="1" applyBorder="1" applyAlignment="1" applyProtection="1">
      <alignment horizontal="center" textRotation="90"/>
    </xf>
    <xf numFmtId="0" fontId="7" fillId="22" borderId="24" xfId="2" applyFont="1" applyFill="1" applyBorder="1" applyAlignment="1" applyProtection="1">
      <alignment horizontal="center" textRotation="90" wrapText="1"/>
    </xf>
    <xf numFmtId="0" fontId="7" fillId="22" borderId="102" xfId="2" applyFont="1" applyFill="1" applyBorder="1" applyAlignment="1" applyProtection="1">
      <alignment horizontal="center" textRotation="90" wrapText="1"/>
    </xf>
    <xf numFmtId="0" fontId="7" fillId="22" borderId="22" xfId="2" applyFont="1" applyFill="1" applyBorder="1" applyAlignment="1" applyProtection="1">
      <alignment horizontal="center" textRotation="90"/>
      <protection hidden="1"/>
    </xf>
    <xf numFmtId="0" fontId="7" fillId="22" borderId="15" xfId="2" applyFont="1" applyFill="1" applyBorder="1" applyAlignment="1" applyProtection="1">
      <alignment horizontal="center" textRotation="90"/>
      <protection hidden="1"/>
    </xf>
    <xf numFmtId="0" fontId="7" fillId="22" borderId="16" xfId="2" applyFont="1" applyFill="1" applyBorder="1" applyAlignment="1" applyProtection="1">
      <alignment horizontal="center" textRotation="90"/>
      <protection hidden="1"/>
    </xf>
    <xf numFmtId="0" fontId="98" fillId="23" borderId="5" xfId="9" applyFont="1" applyFill="1" applyBorder="1" applyAlignment="1" applyProtection="1">
      <alignment horizontal="center"/>
    </xf>
    <xf numFmtId="0" fontId="98" fillId="23" borderId="95" xfId="9" applyFont="1" applyFill="1" applyBorder="1" applyAlignment="1" applyProtection="1">
      <alignment horizontal="center"/>
    </xf>
    <xf numFmtId="1" fontId="98" fillId="23" borderId="5" xfId="9" applyNumberFormat="1" applyFont="1" applyFill="1" applyBorder="1" applyAlignment="1" applyProtection="1">
      <alignment horizontal="center" vertical="center"/>
      <protection hidden="1"/>
    </xf>
    <xf numFmtId="1" fontId="98" fillId="23" borderId="95" xfId="9" applyNumberFormat="1" applyFont="1" applyFill="1" applyBorder="1" applyAlignment="1" applyProtection="1">
      <alignment horizontal="center" vertical="center"/>
      <protection hidden="1"/>
    </xf>
    <xf numFmtId="0" fontId="100" fillId="23" borderId="29" xfId="9" applyFont="1" applyFill="1" applyBorder="1" applyAlignment="1" applyProtection="1">
      <alignment horizontal="center"/>
    </xf>
    <xf numFmtId="1" fontId="37" fillId="0" borderId="0" xfId="0" applyNumberFormat="1" applyFont="1" applyAlignment="1" applyProtection="1">
      <alignment horizontal="center" vertical="center" wrapText="1"/>
      <protection locked="0"/>
    </xf>
    <xf numFmtId="1" fontId="41" fillId="23" borderId="44" xfId="9" applyNumberFormat="1" applyFont="1" applyFill="1" applyBorder="1" applyAlignment="1" applyProtection="1">
      <alignment horizontal="center"/>
      <protection hidden="1"/>
    </xf>
    <xf numFmtId="1" fontId="41" fillId="23" borderId="10" xfId="9" applyNumberFormat="1" applyFont="1" applyFill="1" applyBorder="1" applyAlignment="1" applyProtection="1">
      <alignment horizontal="center"/>
      <protection hidden="1"/>
    </xf>
    <xf numFmtId="1" fontId="41" fillId="23" borderId="34" xfId="9" applyNumberFormat="1" applyFont="1" applyFill="1" applyBorder="1" applyAlignment="1" applyProtection="1">
      <alignment horizontal="center"/>
      <protection hidden="1"/>
    </xf>
    <xf numFmtId="1" fontId="41" fillId="23" borderId="11" xfId="9" applyNumberFormat="1" applyFont="1" applyFill="1" applyBorder="1" applyAlignment="1" applyProtection="1">
      <alignment horizontal="center"/>
      <protection hidden="1"/>
    </xf>
    <xf numFmtId="1" fontId="41" fillId="23" borderId="45" xfId="9" applyNumberFormat="1" applyFont="1" applyFill="1" applyBorder="1" applyAlignment="1" applyProtection="1">
      <alignment horizontal="center"/>
      <protection hidden="1"/>
    </xf>
    <xf numFmtId="1" fontId="41" fillId="23" borderId="14" xfId="9" applyNumberFormat="1" applyFont="1" applyFill="1" applyBorder="1" applyAlignment="1" applyProtection="1">
      <alignment horizontal="center"/>
      <protection hidden="1"/>
    </xf>
    <xf numFmtId="1" fontId="41" fillId="23" borderId="43" xfId="9" applyNumberFormat="1" applyFont="1" applyFill="1" applyBorder="1" applyAlignment="1" applyProtection="1">
      <alignment horizontal="center"/>
      <protection hidden="1"/>
    </xf>
    <xf numFmtId="1" fontId="41" fillId="23" borderId="6" xfId="9" applyNumberFormat="1" applyFont="1" applyFill="1" applyBorder="1" applyAlignment="1" applyProtection="1">
      <alignment horizontal="center"/>
      <protection hidden="1"/>
    </xf>
    <xf numFmtId="1" fontId="50" fillId="23" borderId="28" xfId="9" applyNumberFormat="1" applyFont="1" applyFill="1" applyBorder="1" applyAlignment="1" applyProtection="1">
      <alignment horizontal="center"/>
      <protection hidden="1"/>
    </xf>
    <xf numFmtId="1" fontId="50" fillId="23" borderId="72" xfId="9" applyNumberFormat="1" applyFont="1" applyFill="1" applyBorder="1" applyAlignment="1" applyProtection="1">
      <alignment horizontal="center"/>
      <protection hidden="1"/>
    </xf>
    <xf numFmtId="1" fontId="50" fillId="23" borderId="29" xfId="9" applyNumberFormat="1" applyFont="1" applyFill="1" applyBorder="1" applyAlignment="1" applyProtection="1">
      <alignment horizontal="center"/>
      <protection hidden="1"/>
    </xf>
    <xf numFmtId="1" fontId="50" fillId="23" borderId="3" xfId="9" applyNumberFormat="1" applyFont="1" applyFill="1" applyBorder="1" applyAlignment="1" applyProtection="1">
      <alignment horizontal="center"/>
      <protection hidden="1"/>
    </xf>
    <xf numFmtId="1" fontId="98" fillId="23" borderId="13" xfId="9" applyNumberFormat="1" applyFont="1" applyFill="1" applyBorder="1" applyAlignment="1" applyProtection="1">
      <alignment horizontal="center"/>
      <protection hidden="1"/>
    </xf>
    <xf numFmtId="1" fontId="98" fillId="23" borderId="21" xfId="9" applyNumberFormat="1" applyFont="1" applyFill="1" applyBorder="1" applyAlignment="1" applyProtection="1">
      <alignment horizontal="center"/>
      <protection hidden="1"/>
    </xf>
    <xf numFmtId="1" fontId="98" fillId="23" borderId="16" xfId="9" applyNumberFormat="1" applyFont="1" applyFill="1" applyBorder="1" applyAlignment="1" applyProtection="1">
      <alignment horizontal="center"/>
      <protection hidden="1"/>
    </xf>
    <xf numFmtId="1" fontId="98" fillId="23" borderId="5" xfId="9" applyNumberFormat="1" applyFont="1" applyFill="1" applyBorder="1" applyAlignment="1" applyProtection="1">
      <alignment horizontal="center"/>
      <protection hidden="1"/>
    </xf>
    <xf numFmtId="1" fontId="98" fillId="23" borderId="12" xfId="9" applyNumberFormat="1" applyFont="1" applyFill="1" applyBorder="1" applyAlignment="1" applyProtection="1">
      <alignment horizontal="center"/>
      <protection hidden="1"/>
    </xf>
    <xf numFmtId="1" fontId="98" fillId="23" borderId="20" xfId="9" applyNumberFormat="1" applyFont="1" applyFill="1" applyBorder="1" applyAlignment="1" applyProtection="1">
      <alignment horizontal="center"/>
      <protection hidden="1"/>
    </xf>
    <xf numFmtId="1" fontId="98" fillId="23" borderId="15" xfId="9" applyNumberFormat="1" applyFont="1" applyFill="1" applyBorder="1" applyAlignment="1" applyProtection="1">
      <alignment horizontal="center"/>
      <protection hidden="1"/>
    </xf>
    <xf numFmtId="1" fontId="98" fillId="23" borderId="95" xfId="9" applyNumberFormat="1" applyFont="1" applyFill="1" applyBorder="1" applyAlignment="1" applyProtection="1">
      <alignment horizontal="center"/>
      <protection hidden="1"/>
    </xf>
    <xf numFmtId="0" fontId="98" fillId="23" borderId="88" xfId="9" applyFont="1" applyFill="1" applyBorder="1" applyAlignment="1" applyProtection="1">
      <alignment horizontal="center"/>
    </xf>
    <xf numFmtId="0" fontId="6" fillId="17" borderId="1" xfId="2" applyFont="1" applyFill="1" applyBorder="1" applyAlignment="1" applyProtection="1">
      <alignment horizontal="center" vertical="center"/>
    </xf>
    <xf numFmtId="0" fontId="25" fillId="17" borderId="1" xfId="0" applyFont="1" applyFill="1" applyBorder="1" applyAlignment="1" applyProtection="1">
      <alignment horizontal="center"/>
      <protection hidden="1"/>
    </xf>
    <xf numFmtId="0" fontId="87" fillId="17" borderId="1" xfId="0" applyFont="1" applyFill="1" applyBorder="1" applyAlignment="1" applyProtection="1">
      <alignment horizontal="center"/>
      <protection hidden="1"/>
    </xf>
    <xf numFmtId="0" fontId="25" fillId="17" borderId="26" xfId="0" applyFont="1" applyFill="1" applyBorder="1" applyAlignment="1" applyProtection="1">
      <alignment horizontal="center"/>
      <protection hidden="1"/>
    </xf>
    <xf numFmtId="0" fontId="87" fillId="17" borderId="26" xfId="0" applyFont="1" applyFill="1" applyBorder="1" applyAlignment="1" applyProtection="1">
      <alignment horizontal="center"/>
      <protection hidden="1"/>
    </xf>
    <xf numFmtId="0" fontId="61" fillId="17" borderId="1" xfId="2" applyFont="1" applyFill="1" applyBorder="1" applyAlignment="1" applyProtection="1">
      <alignment horizontal="center" vertical="center"/>
    </xf>
    <xf numFmtId="0" fontId="36" fillId="17" borderId="26" xfId="0" applyFont="1" applyFill="1" applyBorder="1" applyAlignment="1" applyProtection="1">
      <alignment horizontal="center"/>
      <protection hidden="1"/>
    </xf>
    <xf numFmtId="0" fontId="25" fillId="13" borderId="1" xfId="2" applyFont="1" applyFill="1" applyBorder="1" applyAlignment="1" applyProtection="1">
      <alignment horizontal="center" vertical="center"/>
    </xf>
    <xf numFmtId="1" fontId="25" fillId="13" borderId="1" xfId="1" applyNumberFormat="1" applyFont="1" applyFill="1" applyBorder="1" applyAlignment="1" applyProtection="1">
      <alignment horizontal="center" vertical="center" wrapText="1"/>
      <protection hidden="1"/>
    </xf>
    <xf numFmtId="1" fontId="36" fillId="13" borderId="1" xfId="1" applyNumberFormat="1" applyFont="1" applyFill="1" applyBorder="1" applyAlignment="1" applyProtection="1">
      <alignment horizontal="center" vertical="center" wrapText="1"/>
      <protection hidden="1"/>
    </xf>
    <xf numFmtId="0" fontId="88" fillId="25" borderId="1" xfId="0" applyFont="1" applyFill="1" applyBorder="1" applyAlignment="1" applyProtection="1">
      <alignment horizontal="center"/>
      <protection hidden="1"/>
    </xf>
    <xf numFmtId="0" fontId="16" fillId="25" borderId="1" xfId="0" applyFont="1" applyFill="1" applyBorder="1" applyAlignment="1" applyProtection="1">
      <alignment horizontal="center"/>
      <protection hidden="1"/>
    </xf>
    <xf numFmtId="0" fontId="26" fillId="25" borderId="1" xfId="0" applyFont="1" applyFill="1" applyBorder="1" applyAlignment="1" applyProtection="1">
      <alignment horizontal="center"/>
      <protection hidden="1"/>
    </xf>
    <xf numFmtId="0" fontId="8" fillId="8" borderId="1" xfId="1" applyFont="1" applyFill="1" applyBorder="1" applyAlignment="1" applyProtection="1">
      <alignment horizontal="center" vertical="center" wrapText="1"/>
    </xf>
    <xf numFmtId="0" fontId="7" fillId="8" borderId="1" xfId="1" applyFont="1" applyFill="1" applyBorder="1" applyAlignment="1" applyProtection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0" fontId="7" fillId="8" borderId="1" xfId="1" applyFont="1" applyFill="1" applyBorder="1" applyAlignment="1" applyProtection="1">
      <alignment horizontal="center" vertical="center" wrapText="1"/>
      <protection locked="0"/>
    </xf>
    <xf numFmtId="0" fontId="8" fillId="8" borderId="1" xfId="1" applyFont="1" applyFill="1" applyBorder="1" applyAlignment="1" applyProtection="1">
      <alignment horizontal="center" vertical="center" wrapText="1"/>
      <protection hidden="1"/>
    </xf>
    <xf numFmtId="1" fontId="7" fillId="23" borderId="17" xfId="1" applyNumberFormat="1" applyFont="1" applyFill="1" applyBorder="1" applyAlignment="1" applyProtection="1">
      <alignment horizontal="center" vertical="center"/>
      <protection hidden="1"/>
    </xf>
    <xf numFmtId="1" fontId="7" fillId="23" borderId="11" xfId="1" applyNumberFormat="1" applyFont="1" applyFill="1" applyBorder="1" applyAlignment="1" applyProtection="1">
      <alignment horizontal="center" vertical="center"/>
      <protection hidden="1"/>
    </xf>
    <xf numFmtId="1" fontId="7" fillId="23" borderId="14" xfId="1" applyNumberFormat="1" applyFont="1" applyFill="1" applyBorder="1" applyAlignment="1" applyProtection="1">
      <alignment horizontal="center" vertical="center"/>
      <protection hidden="1"/>
    </xf>
    <xf numFmtId="1" fontId="9" fillId="22" borderId="11" xfId="1" applyNumberFormat="1" applyFont="1" applyFill="1" applyBorder="1" applyAlignment="1" applyProtection="1">
      <alignment horizontal="center" vertical="center" wrapText="1"/>
      <protection hidden="1"/>
    </xf>
    <xf numFmtId="1" fontId="0" fillId="22" borderId="11" xfId="1" applyNumberFormat="1" applyFont="1" applyFill="1" applyBorder="1" applyAlignment="1" applyProtection="1">
      <alignment horizontal="center" vertical="center" wrapText="1"/>
      <protection hidden="1"/>
    </xf>
    <xf numFmtId="1" fontId="9" fillId="22" borderId="14" xfId="1" applyNumberFormat="1" applyFont="1" applyFill="1" applyBorder="1" applyAlignment="1" applyProtection="1">
      <alignment horizontal="center" vertical="center" wrapText="1"/>
      <protection hidden="1"/>
    </xf>
    <xf numFmtId="1" fontId="0" fillId="22" borderId="14" xfId="1" applyNumberFormat="1" applyFont="1" applyFill="1" applyBorder="1" applyAlignment="1" applyProtection="1">
      <alignment horizontal="center" vertical="center" wrapText="1"/>
      <protection hidden="1"/>
    </xf>
    <xf numFmtId="1" fontId="1" fillId="22" borderId="11" xfId="1" applyNumberFormat="1" applyFill="1" applyBorder="1" applyAlignment="1" applyProtection="1">
      <alignment horizontal="center" vertical="center" wrapText="1"/>
      <protection hidden="1"/>
    </xf>
    <xf numFmtId="1" fontId="1" fillId="22" borderId="14" xfId="1" applyNumberFormat="1" applyFill="1" applyBorder="1" applyAlignment="1" applyProtection="1">
      <alignment horizontal="center" vertical="center" wrapText="1"/>
      <protection hidden="1"/>
    </xf>
    <xf numFmtId="0" fontId="6" fillId="17" borderId="1" xfId="2" applyFont="1" applyFill="1" applyBorder="1" applyAlignment="1" applyProtection="1">
      <alignment horizontal="center" vertical="center"/>
      <protection hidden="1"/>
    </xf>
    <xf numFmtId="1" fontId="7" fillId="23" borderId="71" xfId="1" applyNumberFormat="1" applyFont="1" applyFill="1" applyBorder="1" applyAlignment="1" applyProtection="1">
      <alignment horizontal="center" vertical="center"/>
      <protection hidden="1"/>
    </xf>
    <xf numFmtId="1" fontId="51" fillId="23" borderId="20" xfId="9" applyNumberFormat="1" applyFont="1" applyFill="1" applyBorder="1" applyAlignment="1" applyProtection="1">
      <protection hidden="1"/>
    </xf>
    <xf numFmtId="1" fontId="51" fillId="23" borderId="15" xfId="9" applyNumberFormat="1" applyFont="1" applyFill="1" applyBorder="1" applyAlignment="1" applyProtection="1">
      <protection hidden="1"/>
    </xf>
    <xf numFmtId="0" fontId="7" fillId="15" borderId="14" xfId="2" applyFont="1" applyFill="1" applyBorder="1" applyAlignment="1" applyProtection="1">
      <alignment horizontal="center" textRotation="90" wrapText="1"/>
      <protection hidden="1"/>
    </xf>
    <xf numFmtId="0" fontId="102" fillId="2" borderId="183" xfId="1" applyFont="1" applyBorder="1" applyAlignment="1" applyProtection="1">
      <alignment horizontal="center" wrapText="1"/>
    </xf>
    <xf numFmtId="1" fontId="68" fillId="8" borderId="1" xfId="0" applyNumberFormat="1" applyFont="1" applyFill="1" applyBorder="1" applyAlignment="1" applyProtection="1">
      <alignment horizontal="center"/>
      <protection hidden="1"/>
    </xf>
    <xf numFmtId="0" fontId="102" fillId="2" borderId="183" xfId="1" applyFont="1" applyBorder="1" applyAlignment="1" applyProtection="1">
      <alignment horizontal="center" vertical="center" wrapText="1"/>
    </xf>
    <xf numFmtId="0" fontId="7" fillId="14" borderId="10" xfId="2" applyFont="1" applyFill="1" applyBorder="1" applyAlignment="1" applyProtection="1">
      <alignment horizontal="center" vertical="center" wrapText="1"/>
    </xf>
    <xf numFmtId="0" fontId="7" fillId="14" borderId="10" xfId="2" applyFont="1" applyFill="1" applyBorder="1" applyAlignment="1" applyProtection="1">
      <alignment horizontal="center" vertical="center" wrapText="1"/>
      <protection hidden="1"/>
    </xf>
    <xf numFmtId="0" fontId="7" fillId="19" borderId="35" xfId="0" applyFont="1" applyFill="1" applyBorder="1" applyAlignment="1" applyProtection="1">
      <alignment horizontal="center"/>
      <protection locked="0"/>
    </xf>
    <xf numFmtId="0" fontId="7" fillId="19" borderId="18" xfId="0" applyFont="1" applyFill="1" applyBorder="1" applyAlignment="1" applyProtection="1">
      <alignment horizontal="center"/>
      <protection locked="0"/>
    </xf>
    <xf numFmtId="0" fontId="7" fillId="17" borderId="35" xfId="0" applyFont="1" applyFill="1" applyBorder="1" applyAlignment="1" applyProtection="1">
      <alignment horizontal="center"/>
      <protection locked="0"/>
    </xf>
    <xf numFmtId="0" fontId="7" fillId="19" borderId="44" xfId="0" applyFont="1" applyFill="1" applyBorder="1" applyAlignment="1" applyProtection="1">
      <alignment horizontal="center"/>
      <protection locked="0"/>
    </xf>
    <xf numFmtId="0" fontId="7" fillId="17" borderId="96" xfId="0" applyFont="1" applyFill="1" applyBorder="1" applyAlignment="1" applyProtection="1">
      <alignment horizontal="center"/>
    </xf>
    <xf numFmtId="0" fontId="7" fillId="17" borderId="97" xfId="0" applyFont="1" applyFill="1" applyBorder="1" applyAlignment="1" applyProtection="1">
      <alignment horizontal="center"/>
    </xf>
    <xf numFmtId="1" fontId="62" fillId="17" borderId="13" xfId="0" applyNumberFormat="1" applyFont="1" applyFill="1" applyBorder="1" applyProtection="1">
      <protection hidden="1"/>
    </xf>
    <xf numFmtId="1" fontId="62" fillId="17" borderId="21" xfId="0" applyNumberFormat="1" applyFont="1" applyFill="1" applyBorder="1" applyProtection="1">
      <protection hidden="1"/>
    </xf>
    <xf numFmtId="1" fontId="62" fillId="17" borderId="16" xfId="0" applyNumberFormat="1" applyFont="1" applyFill="1" applyBorder="1" applyProtection="1">
      <protection hidden="1"/>
    </xf>
    <xf numFmtId="1" fontId="13" fillId="9" borderId="103" xfId="1" applyNumberFormat="1" applyFont="1" applyFill="1" applyBorder="1" applyAlignment="1" applyProtection="1">
      <alignment horizontal="center" vertical="center"/>
      <protection hidden="1"/>
    </xf>
    <xf numFmtId="1" fontId="61" fillId="9" borderId="109" xfId="1" applyNumberFormat="1" applyFont="1" applyFill="1" applyBorder="1" applyAlignment="1" applyProtection="1">
      <alignment horizontal="center" vertical="center" wrapText="1"/>
      <protection hidden="1"/>
    </xf>
    <xf numFmtId="1" fontId="61" fillId="9" borderId="103" xfId="1" applyNumberFormat="1" applyFont="1" applyFill="1" applyBorder="1" applyAlignment="1" applyProtection="1">
      <alignment horizontal="center" vertical="center" wrapText="1"/>
      <protection hidden="1"/>
    </xf>
    <xf numFmtId="1" fontId="13" fillId="9" borderId="108" xfId="1" applyNumberFormat="1" applyFont="1" applyFill="1" applyBorder="1" applyAlignment="1" applyProtection="1">
      <alignment horizontal="center" vertical="center" wrapText="1"/>
      <protection hidden="1"/>
    </xf>
    <xf numFmtId="1" fontId="20" fillId="9" borderId="110" xfId="1" applyNumberFormat="1" applyFont="1" applyFill="1" applyBorder="1" applyAlignment="1" applyProtection="1">
      <alignment horizontal="center" vertical="center"/>
      <protection hidden="1"/>
    </xf>
    <xf numFmtId="0" fontId="7" fillId="9" borderId="99" xfId="1" applyFont="1" applyFill="1" applyBorder="1" applyAlignment="1" applyProtection="1">
      <alignment horizontal="center" vertical="center" wrapText="1"/>
    </xf>
    <xf numFmtId="0" fontId="7" fillId="9" borderId="108" xfId="1" applyFont="1" applyFill="1" applyBorder="1" applyAlignment="1" applyProtection="1">
      <alignment horizontal="center" vertical="center" wrapText="1"/>
    </xf>
    <xf numFmtId="0" fontId="7" fillId="9" borderId="102" xfId="1" applyFont="1" applyFill="1" applyBorder="1" applyAlignment="1" applyProtection="1">
      <alignment horizontal="center" vertical="center" wrapText="1"/>
    </xf>
    <xf numFmtId="0" fontId="7" fillId="15" borderId="29" xfId="2" applyFont="1" applyFill="1" applyBorder="1" applyAlignment="1" applyProtection="1">
      <alignment horizontal="center" textRotation="90" wrapText="1"/>
      <protection hidden="1"/>
    </xf>
    <xf numFmtId="0" fontId="7" fillId="15" borderId="16" xfId="2" applyFont="1" applyFill="1" applyBorder="1" applyAlignment="1" applyProtection="1">
      <alignment horizontal="center" textRotation="90" wrapText="1"/>
      <protection hidden="1"/>
    </xf>
    <xf numFmtId="0" fontId="2" fillId="3" borderId="94" xfId="2" applyFont="1" applyBorder="1" applyAlignment="1" applyProtection="1">
      <alignment horizontal="center" vertical="center" wrapText="1"/>
    </xf>
    <xf numFmtId="1" fontId="6" fillId="2" borderId="187" xfId="1" applyNumberFormat="1" applyFont="1" applyBorder="1" applyAlignment="1" applyProtection="1">
      <alignment horizontal="center" vertical="center"/>
      <protection hidden="1"/>
    </xf>
    <xf numFmtId="0" fontId="7" fillId="13" borderId="188" xfId="0" applyFont="1" applyFill="1" applyBorder="1" applyAlignment="1">
      <alignment horizontal="center"/>
    </xf>
    <xf numFmtId="0" fontId="67" fillId="13" borderId="189" xfId="3" applyFont="1" applyFill="1" applyBorder="1" applyAlignment="1" applyProtection="1">
      <alignment horizontal="left" vertical="center" wrapText="1"/>
      <protection hidden="1"/>
    </xf>
    <xf numFmtId="0" fontId="8" fillId="13" borderId="189" xfId="4" applyFont="1" applyFill="1" applyBorder="1" applyAlignment="1" applyProtection="1">
      <alignment horizontal="center" vertical="center" wrapText="1"/>
    </xf>
    <xf numFmtId="0" fontId="8" fillId="23" borderId="189" xfId="4" applyFont="1" applyFill="1" applyBorder="1" applyAlignment="1" applyProtection="1">
      <alignment horizontal="center" vertical="center" wrapText="1"/>
      <protection hidden="1"/>
    </xf>
    <xf numFmtId="164" fontId="8" fillId="23" borderId="189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89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189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90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191" xfId="0" applyFont="1" applyFill="1" applyBorder="1" applyAlignment="1">
      <alignment horizontal="center"/>
    </xf>
    <xf numFmtId="0" fontId="67" fillId="13" borderId="192" xfId="3" applyFont="1" applyFill="1" applyBorder="1" applyAlignment="1" applyProtection="1">
      <alignment horizontal="left" vertical="center" wrapText="1"/>
      <protection hidden="1"/>
    </xf>
    <xf numFmtId="0" fontId="8" fillId="13" borderId="192" xfId="4" applyFont="1" applyFill="1" applyBorder="1" applyAlignment="1" applyProtection="1">
      <alignment horizontal="center" vertical="center" wrapText="1"/>
    </xf>
    <xf numFmtId="0" fontId="8" fillId="23" borderId="192" xfId="4" applyFont="1" applyFill="1" applyBorder="1" applyAlignment="1" applyProtection="1">
      <alignment horizontal="center" vertical="center" wrapText="1"/>
      <protection hidden="1"/>
    </xf>
    <xf numFmtId="164" fontId="8" fillId="23" borderId="192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92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192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93" xfId="4" applyNumberFormat="1" applyFont="1" applyFill="1" applyBorder="1" applyAlignment="1" applyProtection="1">
      <alignment horizontal="center" vertical="center" wrapText="1"/>
      <protection hidden="1"/>
    </xf>
    <xf numFmtId="0" fontId="8" fillId="23" borderId="192" xfId="6" applyFont="1" applyFill="1" applyBorder="1" applyAlignment="1" applyProtection="1">
      <alignment horizontal="center" vertical="center" wrapText="1"/>
      <protection hidden="1"/>
    </xf>
    <xf numFmtId="0" fontId="8" fillId="23" borderId="192" xfId="5" applyFont="1" applyFill="1" applyBorder="1" applyAlignment="1" applyProtection="1">
      <alignment horizontal="center" vertical="center" wrapText="1"/>
      <protection hidden="1"/>
    </xf>
    <xf numFmtId="0" fontId="7" fillId="13" borderId="194" xfId="0" applyFont="1" applyFill="1" applyBorder="1" applyAlignment="1">
      <alignment horizontal="center"/>
    </xf>
    <xf numFmtId="0" fontId="25" fillId="23" borderId="192" xfId="4" applyFont="1" applyFill="1" applyBorder="1" applyAlignment="1" applyProtection="1">
      <alignment horizontal="center" vertical="center" wrapText="1"/>
      <protection hidden="1"/>
    </xf>
    <xf numFmtId="0" fontId="67" fillId="13" borderId="195" xfId="3" applyFont="1" applyFill="1" applyBorder="1" applyAlignment="1" applyProtection="1">
      <alignment horizontal="left" vertical="center" wrapText="1"/>
      <protection hidden="1"/>
    </xf>
    <xf numFmtId="0" fontId="8" fillId="13" borderId="195" xfId="4" applyFont="1" applyFill="1" applyBorder="1" applyAlignment="1" applyProtection="1">
      <alignment horizontal="center" vertical="center" wrapText="1"/>
    </xf>
    <xf numFmtId="0" fontId="8" fillId="23" borderId="195" xfId="4" applyFont="1" applyFill="1" applyBorder="1" applyAlignment="1" applyProtection="1">
      <alignment horizontal="center" vertical="center" wrapText="1"/>
      <protection hidden="1"/>
    </xf>
    <xf numFmtId="164" fontId="8" fillId="23" borderId="195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195" xfId="4" applyFont="1" applyFill="1" applyBorder="1" applyAlignment="1" applyProtection="1">
      <alignment horizontal="center" vertical="center" wrapText="1"/>
      <protection hidden="1"/>
    </xf>
    <xf numFmtId="2" fontId="6" fillId="23" borderId="196" xfId="4" applyNumberFormat="1" applyFont="1" applyFill="1" applyBorder="1" applyAlignment="1" applyProtection="1">
      <alignment horizontal="center" vertical="center" wrapText="1"/>
      <protection hidden="1"/>
    </xf>
    <xf numFmtId="1" fontId="67" fillId="13" borderId="192" xfId="3" applyNumberFormat="1" applyFont="1" applyFill="1" applyBorder="1" applyAlignment="1" applyProtection="1">
      <alignment horizontal="left" vertical="center" wrapText="1"/>
      <protection hidden="1"/>
    </xf>
    <xf numFmtId="0" fontId="7" fillId="13" borderId="197" xfId="0" applyFont="1" applyFill="1" applyBorder="1" applyAlignment="1">
      <alignment horizontal="center"/>
    </xf>
    <xf numFmtId="0" fontId="67" fillId="13" borderId="198" xfId="3" applyFont="1" applyFill="1" applyBorder="1" applyAlignment="1" applyProtection="1">
      <alignment horizontal="left" vertical="center" wrapText="1"/>
      <protection hidden="1"/>
    </xf>
    <xf numFmtId="0" fontId="8" fillId="13" borderId="198" xfId="4" applyFont="1" applyFill="1" applyBorder="1" applyAlignment="1" applyProtection="1">
      <alignment horizontal="center" vertical="center" wrapText="1"/>
    </xf>
    <xf numFmtId="0" fontId="8" fillId="23" borderId="198" xfId="4" applyFont="1" applyFill="1" applyBorder="1" applyAlignment="1" applyProtection="1">
      <alignment horizontal="center" vertical="center" wrapText="1"/>
      <protection hidden="1"/>
    </xf>
    <xf numFmtId="164" fontId="8" fillId="23" borderId="198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98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99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200" xfId="0" applyFont="1" applyFill="1" applyBorder="1" applyAlignment="1">
      <alignment horizontal="center"/>
    </xf>
    <xf numFmtId="0" fontId="67" fillId="13" borderId="201" xfId="3" applyFont="1" applyFill="1" applyBorder="1" applyAlignment="1" applyProtection="1">
      <alignment horizontal="left" vertical="center" wrapText="1"/>
      <protection hidden="1"/>
    </xf>
    <xf numFmtId="0" fontId="8" fillId="13" borderId="201" xfId="4" applyFont="1" applyFill="1" applyBorder="1" applyAlignment="1" applyProtection="1">
      <alignment horizontal="center" vertical="center" wrapText="1"/>
    </xf>
    <xf numFmtId="0" fontId="8" fillId="23" borderId="201" xfId="4" applyFont="1" applyFill="1" applyBorder="1" applyAlignment="1" applyProtection="1">
      <alignment horizontal="center" vertical="center" wrapText="1"/>
      <protection hidden="1"/>
    </xf>
    <xf numFmtId="164" fontId="8" fillId="23" borderId="201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201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201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202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203" xfId="0" applyFont="1" applyFill="1" applyBorder="1" applyAlignment="1">
      <alignment horizontal="center"/>
    </xf>
    <xf numFmtId="0" fontId="25" fillId="23" borderId="198" xfId="4" applyFont="1" applyFill="1" applyBorder="1" applyAlignment="1" applyProtection="1">
      <alignment horizontal="center" vertical="center" wrapText="1"/>
      <protection hidden="1"/>
    </xf>
    <xf numFmtId="0" fontId="7" fillId="13" borderId="204" xfId="0" applyFont="1" applyFill="1" applyBorder="1" applyAlignment="1">
      <alignment horizontal="center"/>
    </xf>
    <xf numFmtId="0" fontId="67" fillId="13" borderId="205" xfId="3" applyFont="1" applyFill="1" applyBorder="1" applyAlignment="1" applyProtection="1">
      <alignment horizontal="left" vertical="center" wrapText="1"/>
      <protection hidden="1"/>
    </xf>
    <xf numFmtId="0" fontId="8" fillId="13" borderId="205" xfId="4" applyFont="1" applyFill="1" applyBorder="1" applyAlignment="1" applyProtection="1">
      <alignment horizontal="center" vertical="center" wrapText="1"/>
    </xf>
    <xf numFmtId="0" fontId="8" fillId="23" borderId="205" xfId="4" applyFont="1" applyFill="1" applyBorder="1" applyAlignment="1" applyProtection="1">
      <alignment horizontal="center" vertical="center" wrapText="1"/>
      <protection hidden="1"/>
    </xf>
    <xf numFmtId="164" fontId="8" fillId="23" borderId="205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205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206" xfId="4" applyNumberFormat="1" applyFont="1" applyFill="1" applyBorder="1" applyAlignment="1" applyProtection="1">
      <alignment horizontal="center" vertical="center" wrapText="1"/>
      <protection hidden="1"/>
    </xf>
    <xf numFmtId="1" fontId="67" fillId="13" borderId="198" xfId="3" applyNumberFormat="1" applyFont="1" applyFill="1" applyBorder="1" applyAlignment="1" applyProtection="1">
      <alignment horizontal="left" vertical="center" wrapText="1"/>
      <protection hidden="1"/>
    </xf>
    <xf numFmtId="0" fontId="25" fillId="23" borderId="189" xfId="4" applyFont="1" applyFill="1" applyBorder="1" applyAlignment="1" applyProtection="1">
      <alignment horizontal="center" vertical="center" wrapText="1"/>
      <protection hidden="1"/>
    </xf>
    <xf numFmtId="0" fontId="25" fillId="23" borderId="201" xfId="4" applyFont="1" applyFill="1" applyBorder="1" applyAlignment="1" applyProtection="1">
      <alignment horizontal="center" vertical="center" wrapText="1"/>
      <protection hidden="1"/>
    </xf>
    <xf numFmtId="1" fontId="67" fillId="13" borderId="201" xfId="3" applyNumberFormat="1" applyFont="1" applyFill="1" applyBorder="1" applyAlignment="1" applyProtection="1">
      <alignment horizontal="left" vertical="center" wrapText="1"/>
      <protection hidden="1"/>
    </xf>
    <xf numFmtId="0" fontId="7" fillId="13" borderId="207" xfId="0" applyFont="1" applyFill="1" applyBorder="1" applyAlignment="1">
      <alignment horizontal="center"/>
    </xf>
    <xf numFmtId="1" fontId="67" fillId="13" borderId="208" xfId="3" applyNumberFormat="1" applyFont="1" applyFill="1" applyBorder="1" applyAlignment="1" applyProtection="1">
      <alignment horizontal="left" vertical="center" wrapText="1"/>
      <protection hidden="1"/>
    </xf>
    <xf numFmtId="0" fontId="8" fillId="23" borderId="208" xfId="4" applyFont="1" applyFill="1" applyBorder="1" applyAlignment="1" applyProtection="1">
      <alignment horizontal="center" vertical="center" wrapText="1"/>
      <protection hidden="1"/>
    </xf>
    <xf numFmtId="0" fontId="7" fillId="13" borderId="209" xfId="0" applyFont="1" applyFill="1" applyBorder="1" applyAlignment="1">
      <alignment horizontal="center"/>
    </xf>
    <xf numFmtId="1" fontId="67" fillId="13" borderId="205" xfId="3" applyNumberFormat="1" applyFont="1" applyFill="1" applyBorder="1" applyAlignment="1" applyProtection="1">
      <alignment horizontal="left" vertical="center" wrapText="1"/>
      <protection hidden="1"/>
    </xf>
    <xf numFmtId="0" fontId="25" fillId="23" borderId="205" xfId="4" applyFont="1" applyFill="1" applyBorder="1" applyAlignment="1" applyProtection="1">
      <alignment horizontal="center" vertical="center" wrapText="1"/>
      <protection hidden="1"/>
    </xf>
    <xf numFmtId="0" fontId="7" fillId="13" borderId="210" xfId="0" applyFont="1" applyFill="1" applyBorder="1" applyAlignment="1">
      <alignment horizontal="center"/>
    </xf>
    <xf numFmtId="0" fontId="8" fillId="13" borderId="212" xfId="4" applyFont="1" applyFill="1" applyBorder="1" applyAlignment="1" applyProtection="1">
      <alignment horizontal="center" vertical="center" wrapText="1"/>
    </xf>
    <xf numFmtId="0" fontId="23" fillId="23" borderId="212" xfId="4" applyFont="1" applyFill="1" applyBorder="1" applyAlignment="1" applyProtection="1">
      <alignment horizontal="center" vertical="center" wrapText="1"/>
      <protection hidden="1"/>
    </xf>
    <xf numFmtId="164" fontId="23" fillId="23" borderId="212" xfId="4" applyNumberFormat="1" applyFont="1" applyFill="1" applyBorder="1" applyAlignment="1" applyProtection="1">
      <alignment horizontal="center" vertical="center" wrapText="1"/>
      <protection hidden="1"/>
    </xf>
    <xf numFmtId="1" fontId="23" fillId="23" borderId="212" xfId="4" applyNumberFormat="1" applyFont="1" applyFill="1" applyBorder="1" applyAlignment="1" applyProtection="1">
      <alignment horizontal="center" vertical="center" wrapText="1"/>
      <protection hidden="1"/>
    </xf>
    <xf numFmtId="2" fontId="13" fillId="23" borderId="213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214" xfId="0" applyFont="1" applyFill="1" applyBorder="1" applyAlignment="1">
      <alignment horizontal="center"/>
    </xf>
    <xf numFmtId="0" fontId="7" fillId="13" borderId="215" xfId="0" applyFont="1" applyFill="1" applyBorder="1" applyAlignment="1">
      <alignment horizontal="center"/>
    </xf>
    <xf numFmtId="0" fontId="7" fillId="13" borderId="216" xfId="0" applyFont="1" applyFill="1" applyBorder="1" applyAlignment="1">
      <alignment horizontal="center"/>
    </xf>
    <xf numFmtId="0" fontId="7" fillId="13" borderId="217" xfId="0" applyFont="1" applyFill="1" applyBorder="1" applyAlignment="1">
      <alignment horizontal="center"/>
    </xf>
    <xf numFmtId="1" fontId="23" fillId="23" borderId="169" xfId="4" applyNumberFormat="1" applyFont="1" applyFill="1" applyBorder="1" applyAlignment="1" applyProtection="1">
      <alignment horizontal="center" vertical="center" wrapText="1"/>
      <protection hidden="1"/>
    </xf>
    <xf numFmtId="1" fontId="104" fillId="22" borderId="67" xfId="7" applyNumberFormat="1" applyFont="1" applyFill="1" applyBorder="1" applyAlignment="1" applyProtection="1">
      <alignment horizontal="center" vertical="center"/>
      <protection hidden="1"/>
    </xf>
    <xf numFmtId="1" fontId="104" fillId="22" borderId="115" xfId="7" applyNumberFormat="1" applyFont="1" applyFill="1" applyBorder="1" applyAlignment="1" applyProtection="1">
      <alignment horizontal="center" vertical="center"/>
      <protection hidden="1"/>
    </xf>
    <xf numFmtId="0" fontId="85" fillId="16" borderId="1" xfId="2" applyFont="1" applyFill="1" applyBorder="1" applyAlignment="1">
      <alignment horizontal="right"/>
    </xf>
    <xf numFmtId="0" fontId="85" fillId="16" borderId="1" xfId="2" applyFont="1" applyFill="1" applyBorder="1" applyAlignment="1" applyProtection="1">
      <alignment horizontal="right"/>
    </xf>
    <xf numFmtId="0" fontId="85" fillId="16" borderId="26" xfId="2" applyFont="1" applyFill="1" applyBorder="1" applyAlignment="1" applyProtection="1">
      <alignment horizontal="right"/>
    </xf>
    <xf numFmtId="0" fontId="85" fillId="16" borderId="2" xfId="2" applyFont="1" applyFill="1" applyBorder="1" applyAlignment="1" applyProtection="1">
      <alignment horizontal="right"/>
    </xf>
    <xf numFmtId="0" fontId="85" fillId="16" borderId="49" xfId="2" applyFont="1" applyFill="1" applyBorder="1" applyAlignment="1" applyProtection="1">
      <alignment horizontal="right"/>
    </xf>
    <xf numFmtId="0" fontId="7" fillId="13" borderId="218" xfId="0" applyFont="1" applyFill="1" applyBorder="1" applyAlignment="1">
      <alignment horizontal="center"/>
    </xf>
    <xf numFmtId="0" fontId="7" fillId="13" borderId="219" xfId="0" applyFont="1" applyFill="1" applyBorder="1" applyAlignment="1">
      <alignment horizontal="center"/>
    </xf>
    <xf numFmtId="1" fontId="8" fillId="23" borderId="205" xfId="4" applyNumberFormat="1" applyFont="1" applyFill="1" applyBorder="1" applyAlignment="1" applyProtection="1">
      <alignment horizontal="center" vertical="center" wrapText="1"/>
      <protection hidden="1"/>
    </xf>
    <xf numFmtId="1" fontId="67" fillId="13" borderId="189" xfId="3" applyNumberFormat="1" applyFont="1" applyFill="1" applyBorder="1" applyAlignment="1" applyProtection="1">
      <alignment horizontal="left" vertical="center" wrapText="1"/>
      <protection hidden="1"/>
    </xf>
    <xf numFmtId="0" fontId="67" fillId="13" borderId="150" xfId="3" applyFont="1" applyFill="1" applyBorder="1" applyAlignment="1" applyProtection="1">
      <alignment horizontal="left" vertical="center" wrapText="1"/>
      <protection hidden="1"/>
    </xf>
    <xf numFmtId="0" fontId="7" fillId="13" borderId="220" xfId="0" applyFont="1" applyFill="1" applyBorder="1" applyAlignment="1">
      <alignment horizontal="center"/>
    </xf>
    <xf numFmtId="0" fontId="67" fillId="13" borderId="221" xfId="3" applyFont="1" applyFill="1" applyBorder="1" applyAlignment="1" applyProtection="1">
      <alignment horizontal="left" vertical="center" wrapText="1"/>
      <protection hidden="1"/>
    </xf>
    <xf numFmtId="0" fontId="8" fillId="13" borderId="222" xfId="4" applyFont="1" applyFill="1" applyBorder="1" applyAlignment="1" applyProtection="1">
      <alignment horizontal="center" vertical="center" wrapText="1"/>
    </xf>
    <xf numFmtId="0" fontId="8" fillId="23" borderId="222" xfId="4" applyFont="1" applyFill="1" applyBorder="1" applyAlignment="1" applyProtection="1">
      <alignment horizontal="center" vertical="center" wrapText="1"/>
      <protection hidden="1"/>
    </xf>
    <xf numFmtId="164" fontId="8" fillId="23" borderId="222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222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222" xfId="4" applyFont="1" applyFill="1" applyBorder="1" applyAlignment="1" applyProtection="1">
      <alignment horizontal="center" vertical="center" wrapText="1"/>
      <protection hidden="1"/>
    </xf>
    <xf numFmtId="2" fontId="6" fillId="23" borderId="223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95" xfId="4" applyNumberFormat="1" applyFont="1" applyFill="1" applyBorder="1" applyAlignment="1" applyProtection="1">
      <alignment horizontal="center" vertical="center" wrapText="1"/>
      <protection hidden="1"/>
    </xf>
    <xf numFmtId="1" fontId="67" fillId="13" borderId="144" xfId="3" applyNumberFormat="1" applyFont="1" applyFill="1" applyBorder="1" applyAlignment="1" applyProtection="1">
      <alignment horizontal="left" vertical="center" wrapText="1"/>
      <protection hidden="1"/>
    </xf>
    <xf numFmtId="0" fontId="8" fillId="23" borderId="224" xfId="4" applyFont="1" applyFill="1" applyBorder="1" applyAlignment="1" applyProtection="1">
      <alignment horizontal="center" vertical="center" wrapText="1"/>
      <protection hidden="1"/>
    </xf>
    <xf numFmtId="0" fontId="8" fillId="23" borderId="225" xfId="4" applyFont="1" applyFill="1" applyBorder="1" applyAlignment="1" applyProtection="1">
      <alignment horizontal="center" vertical="center" wrapText="1"/>
      <protection hidden="1"/>
    </xf>
    <xf numFmtId="0" fontId="8" fillId="23" borderId="194" xfId="4" applyFont="1" applyFill="1" applyBorder="1" applyAlignment="1" applyProtection="1">
      <alignment horizontal="center" vertical="center" wrapText="1"/>
      <protection hidden="1"/>
    </xf>
    <xf numFmtId="0" fontId="8" fillId="23" borderId="226" xfId="4" applyFont="1" applyFill="1" applyBorder="1" applyAlignment="1" applyProtection="1">
      <alignment horizontal="center" vertical="center" wrapText="1"/>
      <protection hidden="1"/>
    </xf>
    <xf numFmtId="1" fontId="50" fillId="23" borderId="23" xfId="9" applyNumberFormat="1" applyFont="1" applyFill="1" applyBorder="1" applyAlignment="1" applyProtection="1">
      <alignment horizontal="center"/>
      <protection hidden="1"/>
    </xf>
    <xf numFmtId="1" fontId="50" fillId="23" borderId="22" xfId="9" applyNumberFormat="1" applyFont="1" applyFill="1" applyBorder="1" applyAlignment="1" applyProtection="1">
      <alignment horizontal="center"/>
      <protection hidden="1"/>
    </xf>
    <xf numFmtId="1" fontId="98" fillId="23" borderId="80" xfId="9" applyNumberFormat="1" applyFont="1" applyFill="1" applyBorder="1" applyAlignment="1" applyProtection="1">
      <alignment horizontal="center"/>
      <protection hidden="1"/>
    </xf>
    <xf numFmtId="1" fontId="50" fillId="23" borderId="101" xfId="9" applyNumberFormat="1" applyFont="1" applyFill="1" applyBorder="1" applyAlignment="1" applyProtection="1">
      <alignment horizontal="center"/>
      <protection hidden="1"/>
    </xf>
    <xf numFmtId="1" fontId="98" fillId="23" borderId="99" xfId="9" applyNumberFormat="1" applyFont="1" applyFill="1" applyBorder="1" applyAlignment="1" applyProtection="1">
      <alignment horizontal="center"/>
      <protection hidden="1"/>
    </xf>
    <xf numFmtId="1" fontId="41" fillId="23" borderId="22" xfId="9" applyNumberFormat="1" applyFont="1" applyFill="1" applyBorder="1" applyAlignment="1" applyProtection="1">
      <alignment horizontal="center"/>
      <protection hidden="1"/>
    </xf>
    <xf numFmtId="1" fontId="98" fillId="23" borderId="16" xfId="9" applyNumberFormat="1" applyFont="1" applyFill="1" applyBorder="1" applyAlignment="1" applyProtection="1">
      <alignment horizontal="center"/>
      <protection locked="0"/>
    </xf>
    <xf numFmtId="1" fontId="98" fillId="23" borderId="15" xfId="9" applyNumberFormat="1" applyFont="1" applyFill="1" applyBorder="1" applyAlignment="1" applyProtection="1">
      <alignment horizontal="center"/>
      <protection locked="0"/>
    </xf>
    <xf numFmtId="1" fontId="99" fillId="23" borderId="16" xfId="9" applyNumberFormat="1" applyFont="1" applyFill="1" applyBorder="1" applyAlignment="1" applyProtection="1">
      <alignment horizontal="center"/>
      <protection locked="0"/>
    </xf>
    <xf numFmtId="0" fontId="47" fillId="23" borderId="94" xfId="9" applyFont="1" applyFill="1" applyBorder="1" applyAlignment="1" applyProtection="1">
      <alignment horizontal="center" vertical="top"/>
    </xf>
    <xf numFmtId="0" fontId="47" fillId="23" borderId="36" xfId="9" applyFont="1" applyFill="1" applyBorder="1" applyAlignment="1" applyProtection="1">
      <alignment horizontal="center" vertical="top"/>
    </xf>
    <xf numFmtId="1" fontId="41" fillId="23" borderId="101" xfId="9" applyNumberFormat="1" applyFont="1" applyFill="1" applyBorder="1" applyAlignment="1" applyProtection="1">
      <alignment horizontal="center"/>
      <protection hidden="1"/>
    </xf>
    <xf numFmtId="0" fontId="47" fillId="23" borderId="1" xfId="9" applyFont="1" applyFill="1" applyBorder="1" applyAlignment="1" applyProtection="1">
      <alignment horizontal="center" vertical="top"/>
    </xf>
    <xf numFmtId="1" fontId="50" fillId="23" borderId="29" xfId="9" applyNumberFormat="1" applyFont="1" applyFill="1" applyBorder="1" applyAlignment="1" applyProtection="1">
      <alignment horizontal="center"/>
      <protection locked="0"/>
    </xf>
    <xf numFmtId="1" fontId="50" fillId="23" borderId="14" xfId="9" applyNumberFormat="1" applyFont="1" applyFill="1" applyBorder="1" applyAlignment="1" applyProtection="1">
      <alignment horizontal="center"/>
      <protection locked="0"/>
    </xf>
    <xf numFmtId="1" fontId="50" fillId="23" borderId="45" xfId="9" applyNumberFormat="1" applyFont="1" applyFill="1" applyBorder="1" applyAlignment="1" applyProtection="1">
      <alignment horizontal="center"/>
      <protection locked="0"/>
    </xf>
    <xf numFmtId="0" fontId="42" fillId="0" borderId="0" xfId="9" applyAlignment="1" applyProtection="1">
      <alignment horizontal="center" vertical="center"/>
      <protection locked="0"/>
    </xf>
    <xf numFmtId="0" fontId="45" fillId="13" borderId="50" xfId="9" applyFont="1" applyFill="1" applyBorder="1" applyAlignment="1" applyProtection="1"/>
    <xf numFmtId="0" fontId="45" fillId="13" borderId="0" xfId="9" applyFont="1" applyFill="1" applyBorder="1" applyAlignment="1" applyProtection="1"/>
    <xf numFmtId="0" fontId="57" fillId="13" borderId="50" xfId="9" applyFont="1" applyFill="1" applyBorder="1" applyProtection="1">
      <protection hidden="1"/>
    </xf>
    <xf numFmtId="0" fontId="57" fillId="13" borderId="46" xfId="9" applyFont="1" applyFill="1" applyBorder="1" applyProtection="1">
      <protection hidden="1"/>
    </xf>
    <xf numFmtId="0" fontId="45" fillId="13" borderId="0" xfId="9" applyFont="1" applyFill="1" applyBorder="1" applyAlignment="1" applyProtection="1">
      <alignment horizontal="left"/>
      <protection hidden="1"/>
    </xf>
    <xf numFmtId="0" fontId="42" fillId="13" borderId="27" xfId="9" applyFill="1" applyBorder="1" applyProtection="1">
      <protection hidden="1"/>
    </xf>
    <xf numFmtId="0" fontId="42" fillId="14" borderId="65" xfId="9" applyFill="1" applyBorder="1" applyProtection="1">
      <protection hidden="1"/>
    </xf>
    <xf numFmtId="0" fontId="42" fillId="14" borderId="7" xfId="9" applyFill="1" applyBorder="1" applyProtection="1">
      <protection hidden="1"/>
    </xf>
    <xf numFmtId="0" fontId="42" fillId="14" borderId="8" xfId="9" applyFill="1" applyBorder="1" applyProtection="1">
      <protection hidden="1"/>
    </xf>
    <xf numFmtId="0" fontId="47" fillId="23" borderId="66" xfId="9" applyFont="1" applyFill="1" applyBorder="1" applyAlignment="1" applyProtection="1"/>
    <xf numFmtId="0" fontId="83" fillId="23" borderId="124" xfId="0" applyFont="1" applyFill="1" applyBorder="1" applyAlignment="1" applyProtection="1">
      <alignment horizontal="center" vertical="center" wrapText="1"/>
      <protection hidden="1"/>
    </xf>
    <xf numFmtId="0" fontId="7" fillId="0" borderId="227" xfId="0" applyFont="1" applyBorder="1" applyAlignment="1" applyProtection="1">
      <alignment horizontal="center" vertical="center"/>
      <protection hidden="1"/>
    </xf>
    <xf numFmtId="1" fontId="7" fillId="0" borderId="78" xfId="0" applyNumberFormat="1" applyFont="1" applyBorder="1" applyAlignment="1" applyProtection="1">
      <alignment horizontal="center"/>
      <protection hidden="1"/>
    </xf>
    <xf numFmtId="1" fontId="7" fillId="0" borderId="83" xfId="0" applyNumberFormat="1" applyFont="1" applyBorder="1" applyAlignment="1" applyProtection="1">
      <alignment horizontal="center"/>
      <protection hidden="1"/>
    </xf>
    <xf numFmtId="0" fontId="0" fillId="0" borderId="88" xfId="0" applyBorder="1" applyProtection="1">
      <protection locked="0"/>
    </xf>
    <xf numFmtId="0" fontId="85" fillId="0" borderId="94" xfId="0" applyFont="1" applyBorder="1" applyAlignment="1" applyProtection="1">
      <alignment horizontal="center"/>
      <protection hidden="1"/>
    </xf>
    <xf numFmtId="0" fontId="85" fillId="0" borderId="33" xfId="0" applyFont="1" applyBorder="1" applyAlignment="1" applyProtection="1">
      <alignment horizontal="center"/>
      <protection hidden="1"/>
    </xf>
    <xf numFmtId="0" fontId="85" fillId="0" borderId="36" xfId="0" applyFont="1" applyBorder="1" applyAlignment="1" applyProtection="1">
      <alignment horizontal="center"/>
      <protection hidden="1"/>
    </xf>
    <xf numFmtId="0" fontId="83" fillId="23" borderId="124" xfId="0" applyFont="1" applyFill="1" applyBorder="1" applyAlignment="1" applyProtection="1">
      <alignment horizontal="center" vertical="center" wrapText="1"/>
    </xf>
    <xf numFmtId="0" fontId="7" fillId="0" borderId="227" xfId="0" applyFont="1" applyBorder="1" applyAlignment="1" applyProtection="1">
      <alignment horizontal="center" vertical="center"/>
    </xf>
    <xf numFmtId="0" fontId="85" fillId="0" borderId="28" xfId="0" applyFont="1" applyBorder="1" applyAlignment="1" applyProtection="1">
      <alignment horizontal="center"/>
    </xf>
    <xf numFmtId="1" fontId="84" fillId="23" borderId="10" xfId="0" applyNumberFormat="1" applyFont="1" applyFill="1" applyBorder="1" applyAlignment="1" applyProtection="1">
      <alignment horizontal="center" vertical="center" wrapText="1"/>
      <protection hidden="1"/>
    </xf>
    <xf numFmtId="0" fontId="84" fillId="23" borderId="10" xfId="0" applyFont="1" applyFill="1" applyBorder="1" applyAlignment="1" applyProtection="1">
      <alignment horizontal="center" vertical="center" wrapText="1"/>
      <protection hidden="1"/>
    </xf>
    <xf numFmtId="1" fontId="7" fillId="0" borderId="231" xfId="0" applyNumberFormat="1" applyFont="1" applyBorder="1" applyAlignment="1" applyProtection="1">
      <alignment horizontal="center"/>
      <protection hidden="1"/>
    </xf>
    <xf numFmtId="0" fontId="85" fillId="0" borderId="72" xfId="0" applyFont="1" applyBorder="1" applyAlignment="1" applyProtection="1">
      <alignment horizontal="center"/>
    </xf>
    <xf numFmtId="1" fontId="84" fillId="23" borderId="11" xfId="0" applyNumberFormat="1" applyFont="1" applyFill="1" applyBorder="1" applyAlignment="1" applyProtection="1">
      <alignment horizontal="center" vertical="center" wrapText="1"/>
      <protection hidden="1"/>
    </xf>
    <xf numFmtId="0" fontId="84" fillId="23" borderId="11" xfId="0" applyFont="1" applyFill="1" applyBorder="1" applyAlignment="1" applyProtection="1">
      <alignment horizontal="center" vertical="center" wrapText="1"/>
      <protection hidden="1"/>
    </xf>
    <xf numFmtId="1" fontId="7" fillId="0" borderId="232" xfId="0" applyNumberFormat="1" applyFont="1" applyBorder="1" applyAlignment="1" applyProtection="1">
      <alignment horizontal="center"/>
      <protection hidden="1"/>
    </xf>
    <xf numFmtId="0" fontId="85" fillId="0" borderId="29" xfId="0" applyFont="1" applyBorder="1" applyAlignment="1" applyProtection="1">
      <alignment horizontal="center"/>
    </xf>
    <xf numFmtId="0" fontId="86" fillId="23" borderId="14" xfId="0" applyFont="1" applyFill="1" applyBorder="1" applyAlignment="1" applyProtection="1">
      <alignment horizontal="center" vertical="center" wrapText="1"/>
      <protection locked="0"/>
    </xf>
    <xf numFmtId="1" fontId="84" fillId="23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33" xfId="0" applyNumberFormat="1" applyFont="1" applyBorder="1" applyAlignment="1" applyProtection="1">
      <alignment horizontal="center"/>
      <protection hidden="1"/>
    </xf>
    <xf numFmtId="0" fontId="85" fillId="0" borderId="234" xfId="0" applyFont="1" applyBorder="1" applyAlignment="1" applyProtection="1">
      <alignment horizontal="center"/>
    </xf>
    <xf numFmtId="0" fontId="84" fillId="23" borderId="14" xfId="0" applyFont="1" applyFill="1" applyBorder="1" applyAlignment="1" applyProtection="1">
      <alignment horizontal="center" vertical="center" wrapText="1"/>
      <protection hidden="1"/>
    </xf>
    <xf numFmtId="1" fontId="84" fillId="23" borderId="44" xfId="0" applyNumberFormat="1" applyFont="1" applyFill="1" applyBorder="1" applyAlignment="1" applyProtection="1">
      <alignment horizontal="center" vertical="center" wrapText="1"/>
      <protection hidden="1"/>
    </xf>
    <xf numFmtId="1" fontId="84" fillId="23" borderId="34" xfId="0" applyNumberFormat="1" applyFont="1" applyFill="1" applyBorder="1" applyAlignment="1" applyProtection="1">
      <alignment horizontal="center" vertical="center" wrapText="1"/>
      <protection hidden="1"/>
    </xf>
    <xf numFmtId="1" fontId="84" fillId="23" borderId="28" xfId="0" applyNumberFormat="1" applyFont="1" applyFill="1" applyBorder="1" applyAlignment="1" applyProtection="1">
      <alignment horizontal="center" vertical="center" wrapText="1"/>
      <protection hidden="1"/>
    </xf>
    <xf numFmtId="0" fontId="84" fillId="23" borderId="13" xfId="0" applyFont="1" applyFill="1" applyBorder="1" applyAlignment="1" applyProtection="1">
      <alignment horizontal="center" vertical="center" wrapText="1"/>
      <protection hidden="1"/>
    </xf>
    <xf numFmtId="1" fontId="84" fillId="23" borderId="72" xfId="0" applyNumberFormat="1" applyFont="1" applyFill="1" applyBorder="1" applyAlignment="1" applyProtection="1">
      <alignment horizontal="center" vertical="center" wrapText="1"/>
      <protection hidden="1"/>
    </xf>
    <xf numFmtId="0" fontId="84" fillId="23" borderId="21" xfId="0" applyFont="1" applyFill="1" applyBorder="1" applyAlignment="1" applyProtection="1">
      <alignment horizontal="center" vertical="center" wrapText="1"/>
      <protection hidden="1"/>
    </xf>
    <xf numFmtId="0" fontId="86" fillId="23" borderId="29" xfId="0" applyFont="1" applyFill="1" applyBorder="1" applyAlignment="1" applyProtection="1">
      <alignment horizontal="center" vertical="center" wrapText="1"/>
      <protection locked="0"/>
    </xf>
    <xf numFmtId="0" fontId="86" fillId="23" borderId="16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Protection="1">
      <protection locked="0"/>
    </xf>
    <xf numFmtId="0" fontId="0" fillId="0" borderId="16" xfId="0" applyBorder="1" applyProtection="1">
      <protection locked="0"/>
    </xf>
    <xf numFmtId="1" fontId="84" fillId="23" borderId="13" xfId="0" applyNumberFormat="1" applyFont="1" applyFill="1" applyBorder="1" applyAlignment="1" applyProtection="1">
      <alignment horizontal="center" vertical="center" wrapText="1"/>
      <protection hidden="1"/>
    </xf>
    <xf numFmtId="1" fontId="84" fillId="23" borderId="21" xfId="0" applyNumberFormat="1" applyFont="1" applyFill="1" applyBorder="1" applyAlignment="1" applyProtection="1">
      <alignment horizontal="center" vertical="center" wrapText="1"/>
      <protection hidden="1"/>
    </xf>
    <xf numFmtId="0" fontId="84" fillId="23" borderId="12" xfId="0" applyFont="1" applyFill="1" applyBorder="1" applyAlignment="1" applyProtection="1">
      <alignment horizontal="center" vertical="center" wrapText="1"/>
      <protection hidden="1"/>
    </xf>
    <xf numFmtId="0" fontId="84" fillId="23" borderId="2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Protection="1">
      <protection locked="0"/>
    </xf>
    <xf numFmtId="0" fontId="84" fillId="23" borderId="44" xfId="0" applyFont="1" applyFill="1" applyBorder="1" applyAlignment="1" applyProtection="1">
      <alignment horizontal="center" vertical="center" wrapText="1"/>
      <protection hidden="1"/>
    </xf>
    <xf numFmtId="0" fontId="84" fillId="23" borderId="3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Protection="1">
      <protection locked="0"/>
    </xf>
    <xf numFmtId="0" fontId="84" fillId="23" borderId="28" xfId="0" applyFont="1" applyFill="1" applyBorder="1" applyAlignment="1" applyProtection="1">
      <alignment horizontal="center" vertical="center" wrapText="1"/>
      <protection hidden="1"/>
    </xf>
    <xf numFmtId="0" fontId="84" fillId="23" borderId="72" xfId="0" applyFont="1" applyFill="1" applyBorder="1" applyAlignment="1" applyProtection="1">
      <alignment horizontal="center" vertical="center" wrapText="1"/>
      <protection hidden="1"/>
    </xf>
    <xf numFmtId="1" fontId="84" fillId="23" borderId="12" xfId="0" applyNumberFormat="1" applyFont="1" applyFill="1" applyBorder="1" applyAlignment="1" applyProtection="1">
      <alignment horizontal="center" vertical="center" wrapText="1"/>
      <protection hidden="1"/>
    </xf>
    <xf numFmtId="1" fontId="84" fillId="23" borderId="2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28" xfId="0" applyNumberFormat="1" applyFont="1" applyBorder="1" applyAlignment="1" applyProtection="1">
      <alignment horizontal="center"/>
      <protection hidden="1"/>
    </xf>
    <xf numFmtId="1" fontId="7" fillId="0" borderId="229" xfId="0" applyNumberFormat="1" applyFont="1" applyBorder="1" applyAlignment="1" applyProtection="1">
      <alignment horizontal="center"/>
      <protection hidden="1"/>
    </xf>
    <xf numFmtId="1" fontId="7" fillId="0" borderId="230" xfId="0" applyNumberFormat="1" applyFont="1" applyBorder="1" applyAlignment="1" applyProtection="1">
      <alignment horizontal="center"/>
      <protection hidden="1"/>
    </xf>
    <xf numFmtId="1" fontId="84" fillId="23" borderId="29" xfId="0" applyNumberFormat="1" applyFont="1" applyFill="1" applyBorder="1" applyAlignment="1" applyProtection="1">
      <alignment horizontal="center" vertical="center" wrapText="1"/>
      <protection hidden="1"/>
    </xf>
    <xf numFmtId="1" fontId="84" fillId="23" borderId="16" xfId="0" applyNumberFormat="1" applyFont="1" applyFill="1" applyBorder="1" applyAlignment="1" applyProtection="1">
      <alignment horizontal="center" vertical="center" wrapText="1"/>
      <protection hidden="1"/>
    </xf>
    <xf numFmtId="0" fontId="86" fillId="23" borderId="15" xfId="0" applyFont="1" applyFill="1" applyBorder="1" applyAlignment="1" applyProtection="1">
      <alignment horizontal="center" vertical="center" wrapText="1"/>
      <protection locked="0"/>
    </xf>
    <xf numFmtId="0" fontId="86" fillId="23" borderId="45" xfId="0" applyFont="1" applyFill="1" applyBorder="1" applyAlignment="1" applyProtection="1">
      <alignment horizontal="center" vertical="center" wrapText="1"/>
      <protection locked="0"/>
    </xf>
    <xf numFmtId="1" fontId="105" fillId="9" borderId="3" xfId="0" applyNumberFormat="1" applyFont="1" applyFill="1" applyBorder="1" applyAlignment="1" applyProtection="1">
      <alignment horizontal="center"/>
      <protection hidden="1"/>
    </xf>
    <xf numFmtId="1" fontId="105" fillId="9" borderId="6" xfId="0" applyNumberFormat="1" applyFont="1" applyFill="1" applyBorder="1" applyAlignment="1" applyProtection="1">
      <alignment horizontal="center"/>
      <protection hidden="1"/>
    </xf>
    <xf numFmtId="1" fontId="105" fillId="9" borderId="5" xfId="0" applyNumberFormat="1" applyFont="1" applyFill="1" applyBorder="1" applyAlignment="1" applyProtection="1">
      <alignment horizontal="center"/>
      <protection hidden="1"/>
    </xf>
    <xf numFmtId="1" fontId="16" fillId="9" borderId="3" xfId="0" applyNumberFormat="1" applyFont="1" applyFill="1" applyBorder="1" applyAlignment="1" applyProtection="1">
      <alignment horizontal="center"/>
      <protection hidden="1"/>
    </xf>
    <xf numFmtId="1" fontId="106" fillId="9" borderId="5" xfId="0" applyNumberFormat="1" applyFont="1" applyFill="1" applyBorder="1" applyAlignment="1" applyProtection="1">
      <alignment horizontal="center"/>
      <protection hidden="1"/>
    </xf>
    <xf numFmtId="1" fontId="107" fillId="9" borderId="3" xfId="0" applyNumberFormat="1" applyFont="1" applyFill="1" applyBorder="1" applyAlignment="1" applyProtection="1">
      <alignment horizontal="center"/>
      <protection hidden="1"/>
    </xf>
    <xf numFmtId="1" fontId="107" fillId="9" borderId="6" xfId="0" applyNumberFormat="1" applyFont="1" applyFill="1" applyBorder="1" applyAlignment="1" applyProtection="1">
      <alignment horizontal="center"/>
      <protection hidden="1"/>
    </xf>
    <xf numFmtId="1" fontId="107" fillId="9" borderId="5" xfId="0" applyNumberFormat="1" applyFont="1" applyFill="1" applyBorder="1" applyAlignment="1" applyProtection="1">
      <alignment horizontal="center"/>
      <protection hidden="1"/>
    </xf>
    <xf numFmtId="1" fontId="16" fillId="9" borderId="6" xfId="0" applyNumberFormat="1" applyFont="1" applyFill="1" applyBorder="1" applyAlignment="1" applyProtection="1">
      <alignment horizontal="center"/>
      <protection hidden="1"/>
    </xf>
    <xf numFmtId="1" fontId="16" fillId="9" borderId="5" xfId="0" applyNumberFormat="1" applyFont="1" applyFill="1" applyBorder="1" applyAlignment="1" applyProtection="1">
      <alignment horizontal="center"/>
      <protection hidden="1"/>
    </xf>
    <xf numFmtId="1" fontId="23" fillId="10" borderId="1" xfId="0" applyNumberFormat="1" applyFont="1" applyFill="1" applyBorder="1" applyAlignment="1" applyProtection="1">
      <protection hidden="1"/>
    </xf>
    <xf numFmtId="1" fontId="88" fillId="17" borderId="28" xfId="0" applyNumberFormat="1" applyFont="1" applyFill="1" applyBorder="1" applyAlignment="1" applyProtection="1">
      <alignment horizontal="center"/>
      <protection hidden="1"/>
    </xf>
    <xf numFmtId="1" fontId="108" fillId="17" borderId="10" xfId="0" applyNumberFormat="1" applyFont="1" applyFill="1" applyBorder="1" applyAlignment="1" applyProtection="1">
      <alignment horizontal="center"/>
      <protection hidden="1"/>
    </xf>
    <xf numFmtId="1" fontId="88" fillId="17" borderId="72" xfId="0" applyNumberFormat="1" applyFont="1" applyFill="1" applyBorder="1" applyAlignment="1" applyProtection="1">
      <alignment horizontal="center"/>
      <protection hidden="1"/>
    </xf>
    <xf numFmtId="1" fontId="108" fillId="17" borderId="11" xfId="0" applyNumberFormat="1" applyFont="1" applyFill="1" applyBorder="1" applyAlignment="1" applyProtection="1">
      <alignment horizontal="center"/>
      <protection hidden="1"/>
    </xf>
    <xf numFmtId="1" fontId="88" fillId="17" borderId="29" xfId="0" applyNumberFormat="1" applyFont="1" applyFill="1" applyBorder="1" applyAlignment="1" applyProtection="1">
      <alignment horizontal="center"/>
      <protection hidden="1"/>
    </xf>
    <xf numFmtId="1" fontId="108" fillId="17" borderId="14" xfId="0" applyNumberFormat="1" applyFont="1" applyFill="1" applyBorder="1" applyAlignment="1" applyProtection="1">
      <alignment horizontal="center"/>
      <protection hidden="1"/>
    </xf>
    <xf numFmtId="0" fontId="7" fillId="13" borderId="235" xfId="0" applyFont="1" applyFill="1" applyBorder="1" applyAlignment="1">
      <alignment horizontal="center"/>
    </xf>
    <xf numFmtId="0" fontId="67" fillId="13" borderId="236" xfId="3" applyFont="1" applyFill="1" applyBorder="1" applyAlignment="1" applyProtection="1">
      <alignment horizontal="left" vertical="center" wrapText="1"/>
      <protection hidden="1"/>
    </xf>
    <xf numFmtId="0" fontId="8" fillId="13" borderId="236" xfId="4" applyFont="1" applyFill="1" applyBorder="1" applyAlignment="1" applyProtection="1">
      <alignment horizontal="center" vertical="center" wrapText="1"/>
    </xf>
    <xf numFmtId="0" fontId="8" fillId="23" borderId="236" xfId="4" applyFont="1" applyFill="1" applyBorder="1" applyAlignment="1" applyProtection="1">
      <alignment horizontal="center" vertical="center" wrapText="1"/>
      <protection hidden="1"/>
    </xf>
    <xf numFmtId="164" fontId="8" fillId="23" borderId="236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236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236" xfId="4" applyFont="1" applyFill="1" applyBorder="1" applyAlignment="1" applyProtection="1">
      <alignment horizontal="center" vertical="center" wrapText="1"/>
      <protection hidden="1"/>
    </xf>
    <xf numFmtId="2" fontId="6" fillId="23" borderId="237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238" xfId="0" applyFont="1" applyFill="1" applyBorder="1" applyAlignment="1">
      <alignment horizontal="center"/>
    </xf>
    <xf numFmtId="0" fontId="67" fillId="13" borderId="239" xfId="3" applyFont="1" applyFill="1" applyBorder="1" applyAlignment="1" applyProtection="1">
      <alignment horizontal="left" vertical="center" wrapText="1"/>
      <protection hidden="1"/>
    </xf>
    <xf numFmtId="0" fontId="8" fillId="13" borderId="240" xfId="4" applyFont="1" applyFill="1" applyBorder="1" applyAlignment="1" applyProtection="1">
      <alignment horizontal="center" vertical="center" wrapText="1"/>
    </xf>
    <xf numFmtId="0" fontId="8" fillId="23" borderId="240" xfId="4" applyFont="1" applyFill="1" applyBorder="1" applyAlignment="1" applyProtection="1">
      <alignment horizontal="center" vertical="center" wrapText="1"/>
      <protection hidden="1"/>
    </xf>
    <xf numFmtId="164" fontId="8" fillId="23" borderId="240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240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240" xfId="4" applyFont="1" applyFill="1" applyBorder="1" applyAlignment="1" applyProtection="1">
      <alignment horizontal="center" vertical="center" wrapText="1"/>
      <protection hidden="1"/>
    </xf>
    <xf numFmtId="2" fontId="6" fillId="23" borderId="241" xfId="4" applyNumberFormat="1" applyFont="1" applyFill="1" applyBorder="1" applyAlignment="1" applyProtection="1">
      <alignment horizontal="center" vertical="center" wrapText="1"/>
      <protection hidden="1"/>
    </xf>
    <xf numFmtId="1" fontId="61" fillId="22" borderId="13" xfId="1" applyNumberFormat="1" applyFont="1" applyFill="1" applyBorder="1" applyAlignment="1" applyProtection="1">
      <alignment horizontal="center" vertical="center"/>
      <protection locked="0"/>
    </xf>
    <xf numFmtId="1" fontId="61" fillId="22" borderId="187" xfId="1" applyNumberFormat="1" applyFont="1" applyFill="1" applyBorder="1" applyAlignment="1" applyProtection="1">
      <alignment horizontal="center" vertical="center"/>
      <protection locked="0"/>
    </xf>
    <xf numFmtId="1" fontId="13" fillId="9" borderId="11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locked="0"/>
    </xf>
    <xf numFmtId="0" fontId="15" fillId="14" borderId="86" xfId="3" applyFont="1" applyFill="1" applyBorder="1" applyAlignment="1" applyProtection="1">
      <alignment horizontal="right" vertical="center"/>
      <protection hidden="1"/>
    </xf>
    <xf numFmtId="0" fontId="15" fillId="14" borderId="36" xfId="3" applyFont="1" applyFill="1" applyBorder="1" applyAlignment="1" applyProtection="1">
      <alignment horizontal="right" vertical="center" wrapText="1"/>
      <protection hidden="1"/>
    </xf>
    <xf numFmtId="1" fontId="7" fillId="17" borderId="10" xfId="0" applyNumberFormat="1" applyFont="1" applyFill="1" applyBorder="1" applyProtection="1">
      <protection locked="0"/>
    </xf>
    <xf numFmtId="1" fontId="7" fillId="13" borderId="10" xfId="0" applyNumberFormat="1" applyFont="1" applyFill="1" applyBorder="1" applyProtection="1">
      <protection locked="0"/>
    </xf>
    <xf numFmtId="1" fontId="7" fillId="22" borderId="10" xfId="0" applyNumberFormat="1" applyFont="1" applyFill="1" applyBorder="1" applyProtection="1">
      <protection hidden="1"/>
    </xf>
    <xf numFmtId="1" fontId="53" fillId="22" borderId="13" xfId="0" applyNumberFormat="1" applyFont="1" applyFill="1" applyBorder="1" applyProtection="1">
      <protection hidden="1"/>
    </xf>
    <xf numFmtId="1" fontId="7" fillId="22" borderId="11" xfId="0" applyNumberFormat="1" applyFont="1" applyFill="1" applyBorder="1" applyProtection="1">
      <protection hidden="1"/>
    </xf>
    <xf numFmtId="1" fontId="53" fillId="22" borderId="21" xfId="0" applyNumberFormat="1" applyFont="1" applyFill="1" applyBorder="1" applyProtection="1">
      <protection hidden="1"/>
    </xf>
    <xf numFmtId="1" fontId="7" fillId="17" borderId="28" xfId="0" applyNumberFormat="1" applyFont="1" applyFill="1" applyBorder="1" applyProtection="1">
      <protection hidden="1"/>
    </xf>
    <xf numFmtId="1" fontId="7" fillId="17" borderId="13" xfId="0" applyNumberFormat="1" applyFont="1" applyFill="1" applyBorder="1" applyProtection="1">
      <protection locked="0"/>
    </xf>
    <xf numFmtId="1" fontId="7" fillId="13" borderId="28" xfId="0" applyNumberFormat="1" applyFont="1" applyFill="1" applyBorder="1" applyProtection="1">
      <protection hidden="1"/>
    </xf>
    <xf numFmtId="1" fontId="7" fillId="13" borderId="13" xfId="0" applyNumberFormat="1" applyFont="1" applyFill="1" applyBorder="1" applyProtection="1">
      <protection locked="0"/>
    </xf>
    <xf numFmtId="1" fontId="7" fillId="22" borderId="28" xfId="0" applyNumberFormat="1" applyFont="1" applyFill="1" applyBorder="1" applyProtection="1">
      <protection hidden="1"/>
    </xf>
    <xf numFmtId="1" fontId="7" fillId="17" borderId="72" xfId="0" applyNumberFormat="1" applyFont="1" applyFill="1" applyBorder="1" applyProtection="1">
      <protection hidden="1"/>
    </xf>
    <xf numFmtId="1" fontId="7" fillId="13" borderId="72" xfId="0" applyNumberFormat="1" applyFont="1" applyFill="1" applyBorder="1" applyProtection="1">
      <protection hidden="1"/>
    </xf>
    <xf numFmtId="1" fontId="7" fillId="22" borderId="72" xfId="0" applyNumberFormat="1" applyFont="1" applyFill="1" applyBorder="1" applyProtection="1">
      <protection hidden="1"/>
    </xf>
    <xf numFmtId="1" fontId="7" fillId="17" borderId="234" xfId="0" applyNumberFormat="1" applyFont="1" applyFill="1" applyBorder="1" applyProtection="1">
      <protection hidden="1"/>
    </xf>
    <xf numFmtId="1" fontId="7" fillId="13" borderId="234" xfId="0" applyNumberFormat="1" applyFont="1" applyFill="1" applyBorder="1" applyProtection="1">
      <protection hidden="1"/>
    </xf>
    <xf numFmtId="1" fontId="7" fillId="22" borderId="234" xfId="0" applyNumberFormat="1" applyFont="1" applyFill="1" applyBorder="1" applyProtection="1">
      <protection hidden="1"/>
    </xf>
    <xf numFmtId="1" fontId="7" fillId="22" borderId="30" xfId="0" applyNumberFormat="1" applyFont="1" applyFill="1" applyBorder="1" applyProtection="1">
      <protection hidden="1"/>
    </xf>
    <xf numFmtId="1" fontId="53" fillId="22" borderId="89" xfId="0" applyNumberFormat="1" applyFont="1" applyFill="1" applyBorder="1" applyProtection="1">
      <protection hidden="1"/>
    </xf>
    <xf numFmtId="0" fontId="15" fillId="14" borderId="81" xfId="3" applyFont="1" applyFill="1" applyBorder="1" applyAlignment="1" applyProtection="1">
      <alignment horizontal="right" vertical="center"/>
      <protection hidden="1"/>
    </xf>
    <xf numFmtId="0" fontId="15" fillId="14" borderId="90" xfId="3" applyFont="1" applyFill="1" applyBorder="1" applyAlignment="1" applyProtection="1">
      <alignment horizontal="right" vertical="center"/>
      <protection hidden="1"/>
    </xf>
    <xf numFmtId="1" fontId="14" fillId="8" borderId="1" xfId="3" applyNumberFormat="1" applyFont="1" applyFill="1" applyBorder="1" applyAlignment="1" applyProtection="1">
      <alignment horizontal="center" vertical="center" wrapText="1"/>
      <protection hidden="1"/>
    </xf>
    <xf numFmtId="0" fontId="15" fillId="14" borderId="1" xfId="3" applyFont="1" applyFill="1" applyBorder="1" applyAlignment="1" applyProtection="1">
      <alignment horizontal="right" vertical="center"/>
      <protection hidden="1"/>
    </xf>
    <xf numFmtId="0" fontId="15" fillId="14" borderId="79" xfId="3" applyFont="1" applyFill="1" applyBorder="1" applyAlignment="1" applyProtection="1">
      <alignment horizontal="right" vertical="center"/>
      <protection hidden="1"/>
    </xf>
    <xf numFmtId="0" fontId="14" fillId="8" borderId="1" xfId="3" applyFont="1" applyFill="1" applyBorder="1" applyAlignment="1" applyProtection="1">
      <alignment horizontal="center" vertical="center" wrapText="1"/>
      <protection hidden="1"/>
    </xf>
    <xf numFmtId="1" fontId="7" fillId="17" borderId="1" xfId="0" applyNumberFormat="1" applyFont="1" applyFill="1" applyBorder="1" applyProtection="1">
      <protection hidden="1"/>
    </xf>
    <xf numFmtId="1" fontId="7" fillId="13" borderId="1" xfId="0" applyNumberFormat="1" applyFont="1" applyFill="1" applyBorder="1" applyProtection="1">
      <protection locked="0"/>
    </xf>
    <xf numFmtId="1" fontId="7" fillId="22" borderId="1" xfId="0" applyNumberFormat="1" applyFont="1" applyFill="1" applyBorder="1" applyProtection="1">
      <protection hidden="1"/>
    </xf>
    <xf numFmtId="1" fontId="53" fillId="22" borderId="1" xfId="0" applyNumberFormat="1" applyFont="1" applyFill="1" applyBorder="1" applyProtection="1">
      <protection hidden="1"/>
    </xf>
    <xf numFmtId="0" fontId="14" fillId="8" borderId="94" xfId="3" applyFont="1" applyFill="1" applyBorder="1" applyAlignment="1" applyProtection="1">
      <alignment horizontal="center" vertical="center" wrapText="1"/>
      <protection hidden="1"/>
    </xf>
    <xf numFmtId="1" fontId="7" fillId="17" borderId="94" xfId="0" applyNumberFormat="1" applyFont="1" applyFill="1" applyBorder="1" applyProtection="1">
      <protection hidden="1"/>
    </xf>
    <xf numFmtId="1" fontId="7" fillId="13" borderId="94" xfId="0" applyNumberFormat="1" applyFont="1" applyFill="1" applyBorder="1" applyProtection="1">
      <protection locked="0"/>
    </xf>
    <xf numFmtId="1" fontId="7" fillId="22" borderId="94" xfId="0" applyNumberFormat="1" applyFont="1" applyFill="1" applyBorder="1" applyProtection="1">
      <protection hidden="1"/>
    </xf>
    <xf numFmtId="1" fontId="53" fillId="22" borderId="94" xfId="0" applyNumberFormat="1" applyFont="1" applyFill="1" applyBorder="1" applyProtection="1">
      <protection hidden="1"/>
    </xf>
    <xf numFmtId="1" fontId="7" fillId="17" borderId="2" xfId="0" applyNumberFormat="1" applyFont="1" applyFill="1" applyBorder="1" applyProtection="1">
      <protection locked="0"/>
    </xf>
    <xf numFmtId="1" fontId="7" fillId="17" borderId="78" xfId="0" applyNumberFormat="1" applyFont="1" applyFill="1" applyBorder="1" applyProtection="1">
      <protection locked="0"/>
    </xf>
    <xf numFmtId="1" fontId="7" fillId="17" borderId="3" xfId="0" applyNumberFormat="1" applyFont="1" applyFill="1" applyBorder="1" applyProtection="1">
      <protection locked="0"/>
    </xf>
    <xf numFmtId="1" fontId="7" fillId="17" borderId="28" xfId="0" applyNumberFormat="1" applyFont="1" applyFill="1" applyBorder="1" applyProtection="1">
      <protection locked="0"/>
    </xf>
    <xf numFmtId="1" fontId="7" fillId="13" borderId="2" xfId="0" applyNumberFormat="1" applyFont="1" applyFill="1" applyBorder="1" applyProtection="1">
      <protection locked="0"/>
    </xf>
    <xf numFmtId="1" fontId="7" fillId="13" borderId="78" xfId="0" applyNumberFormat="1" applyFont="1" applyFill="1" applyBorder="1" applyProtection="1">
      <protection locked="0"/>
    </xf>
    <xf numFmtId="0" fontId="23" fillId="17" borderId="1" xfId="2" applyFont="1" applyFill="1" applyBorder="1" applyAlignment="1" applyProtection="1">
      <alignment horizontal="center" vertical="center"/>
      <protection locked="0"/>
    </xf>
    <xf numFmtId="0" fontId="4" fillId="16" borderId="1" xfId="2" applyFont="1" applyFill="1" applyBorder="1" applyAlignment="1" applyProtection="1">
      <alignment horizontal="right"/>
    </xf>
    <xf numFmtId="0" fontId="4" fillId="16" borderId="1" xfId="2" applyFont="1" applyFill="1" applyBorder="1" applyAlignment="1" applyProtection="1">
      <alignment horizontal="right"/>
      <protection hidden="1"/>
    </xf>
    <xf numFmtId="0" fontId="4" fillId="16" borderId="2" xfId="2" applyFont="1" applyFill="1" applyBorder="1" applyAlignment="1" applyProtection="1">
      <alignment horizontal="right"/>
    </xf>
    <xf numFmtId="0" fontId="23" fillId="17" borderId="1" xfId="2" applyFont="1" applyFill="1" applyBorder="1" applyAlignment="1" applyProtection="1">
      <alignment horizontal="center" vertical="center"/>
      <protection hidden="1"/>
    </xf>
    <xf numFmtId="0" fontId="63" fillId="11" borderId="7" xfId="2" applyFont="1" applyFill="1" applyBorder="1" applyAlignment="1" applyProtection="1">
      <alignment vertical="center"/>
    </xf>
    <xf numFmtId="0" fontId="7" fillId="13" borderId="249" xfId="0" applyFont="1" applyFill="1" applyBorder="1" applyAlignment="1">
      <alignment horizontal="center"/>
    </xf>
    <xf numFmtId="0" fontId="67" fillId="13" borderId="250" xfId="3" applyFont="1" applyFill="1" applyBorder="1" applyAlignment="1" applyProtection="1">
      <alignment horizontal="left" vertical="center" wrapText="1"/>
      <protection hidden="1"/>
    </xf>
    <xf numFmtId="0" fontId="8" fillId="13" borderId="250" xfId="4" applyFont="1" applyFill="1" applyBorder="1" applyAlignment="1" applyProtection="1">
      <alignment horizontal="center" vertical="center" wrapText="1"/>
    </xf>
    <xf numFmtId="0" fontId="8" fillId="23" borderId="250" xfId="4" applyFont="1" applyFill="1" applyBorder="1" applyAlignment="1" applyProtection="1">
      <alignment horizontal="center" vertical="center" wrapText="1"/>
      <protection hidden="1"/>
    </xf>
    <xf numFmtId="164" fontId="8" fillId="23" borderId="250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250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250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251" xfId="4" applyNumberFormat="1" applyFont="1" applyFill="1" applyBorder="1" applyAlignment="1" applyProtection="1">
      <alignment horizontal="center" vertical="center" wrapText="1"/>
      <protection hidden="1"/>
    </xf>
    <xf numFmtId="16" fontId="23" fillId="0" borderId="66" xfId="0" applyNumberFormat="1" applyFont="1" applyBorder="1" applyAlignment="1" applyProtection="1">
      <alignment horizontal="center"/>
      <protection hidden="1"/>
    </xf>
    <xf numFmtId="0" fontId="7" fillId="3" borderId="50" xfId="2" applyFont="1" applyBorder="1" applyAlignment="1" applyProtection="1">
      <alignment horizontal="center" vertical="center"/>
    </xf>
    <xf numFmtId="0" fontId="109" fillId="0" borderId="0" xfId="0" applyFont="1" applyAlignment="1" applyProtection="1">
      <alignment horizontal="center"/>
      <protection locked="0"/>
    </xf>
    <xf numFmtId="0" fontId="9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11" xfId="9" applyBorder="1" applyProtection="1">
      <protection hidden="1"/>
    </xf>
    <xf numFmtId="0" fontId="113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73" fillId="0" borderId="0" xfId="0" applyFont="1" applyAlignment="1" applyProtection="1">
      <alignment horizontal="center"/>
      <protection hidden="1"/>
    </xf>
    <xf numFmtId="0" fontId="63" fillId="0" borderId="242" xfId="0" applyFont="1" applyBorder="1" applyAlignment="1" applyProtection="1">
      <alignment horizontal="center" wrapText="1"/>
      <protection hidden="1"/>
    </xf>
    <xf numFmtId="0" fontId="0" fillId="0" borderId="243" xfId="0" applyBorder="1" applyProtection="1">
      <protection hidden="1"/>
    </xf>
    <xf numFmtId="0" fontId="89" fillId="0" borderId="243" xfId="0" applyFont="1" applyBorder="1" applyAlignment="1" applyProtection="1">
      <alignment horizontal="center"/>
      <protection hidden="1"/>
    </xf>
    <xf numFmtId="0" fontId="89" fillId="0" borderId="244" xfId="0" applyFon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2" fontId="7" fillId="2" borderId="10" xfId="1" applyNumberFormat="1" applyFont="1" applyBorder="1" applyAlignment="1" applyProtection="1">
      <alignment horizontal="center" vertical="center" wrapText="1"/>
      <protection hidden="1"/>
    </xf>
    <xf numFmtId="2" fontId="7" fillId="2" borderId="24" xfId="1" applyNumberFormat="1" applyFont="1" applyBorder="1" applyAlignment="1" applyProtection="1">
      <alignment horizontal="center" vertical="center" wrapText="1"/>
      <protection hidden="1"/>
    </xf>
    <xf numFmtId="2" fontId="23" fillId="9" borderId="103" xfId="1" applyNumberFormat="1" applyFont="1" applyFill="1" applyBorder="1" applyAlignment="1" applyProtection="1">
      <alignment horizontal="center" vertical="center" wrapText="1"/>
      <protection hidden="1"/>
    </xf>
    <xf numFmtId="2" fontId="1" fillId="22" borderId="10" xfId="1" applyNumberFormat="1" applyFill="1" applyBorder="1" applyAlignment="1" applyProtection="1">
      <alignment horizontal="center" vertical="center" wrapText="1"/>
      <protection hidden="1"/>
    </xf>
    <xf numFmtId="2" fontId="1" fillId="22" borderId="11" xfId="1" applyNumberFormat="1" applyFill="1" applyBorder="1" applyAlignment="1" applyProtection="1">
      <alignment horizontal="center" vertical="center" wrapText="1"/>
      <protection hidden="1"/>
    </xf>
    <xf numFmtId="2" fontId="1" fillId="22" borderId="14" xfId="1" applyNumberFormat="1" applyFill="1" applyBorder="1" applyAlignment="1" applyProtection="1">
      <alignment horizontal="center" vertical="center" wrapText="1"/>
      <protection hidden="1"/>
    </xf>
    <xf numFmtId="2" fontId="1" fillId="22" borderId="17" xfId="1" applyNumberFormat="1" applyFill="1" applyBorder="1" applyAlignment="1" applyProtection="1">
      <alignment horizontal="center" vertical="center" wrapText="1"/>
      <protection hidden="1"/>
    </xf>
    <xf numFmtId="2" fontId="31" fillId="22" borderId="58" xfId="7" applyNumberFormat="1" applyFont="1" applyFill="1" applyBorder="1" applyAlignment="1" applyProtection="1">
      <alignment horizontal="center" vertical="center"/>
      <protection hidden="1"/>
    </xf>
    <xf numFmtId="2" fontId="31" fillId="22" borderId="113" xfId="7" applyNumberFormat="1" applyFont="1" applyFill="1" applyBorder="1" applyAlignment="1" applyProtection="1">
      <alignment horizontal="center" vertical="center"/>
      <protection hidden="1"/>
    </xf>
    <xf numFmtId="0" fontId="37" fillId="0" borderId="100" xfId="0" applyFont="1" applyBorder="1" applyAlignment="1" applyProtection="1">
      <alignment horizontal="center" vertical="center" wrapText="1"/>
      <protection locked="0"/>
    </xf>
    <xf numFmtId="0" fontId="90" fillId="0" borderId="100" xfId="0" applyFont="1" applyBorder="1" applyAlignment="1" applyProtection="1">
      <alignment vertical="center" wrapText="1"/>
      <protection locked="0"/>
    </xf>
    <xf numFmtId="2" fontId="7" fillId="23" borderId="5" xfId="8" applyNumberFormat="1" applyFont="1" applyFill="1" applyBorder="1" applyAlignment="1" applyProtection="1">
      <alignment horizontal="center"/>
      <protection hidden="1"/>
    </xf>
    <xf numFmtId="1" fontId="61" fillId="22" borderId="17" xfId="1" applyNumberFormat="1" applyFont="1" applyFill="1" applyBorder="1" applyAlignment="1" applyProtection="1">
      <alignment horizontal="center" vertical="center"/>
      <protection locked="0"/>
    </xf>
    <xf numFmtId="0" fontId="51" fillId="23" borderId="20" xfId="9" applyFont="1" applyFill="1" applyBorder="1" applyAlignment="1" applyProtection="1">
      <alignment horizontal="center"/>
    </xf>
    <xf numFmtId="1" fontId="51" fillId="23" borderId="11" xfId="9" applyNumberFormat="1" applyFont="1" applyFill="1" applyBorder="1" applyAlignment="1" applyProtection="1">
      <alignment horizontal="center"/>
      <protection hidden="1"/>
    </xf>
    <xf numFmtId="1" fontId="51" fillId="23" borderId="20" xfId="9" applyNumberFormat="1" applyFont="1" applyFill="1" applyBorder="1" applyAlignment="1" applyProtection="1">
      <alignment horizontal="center"/>
      <protection hidden="1"/>
    </xf>
    <xf numFmtId="1" fontId="51" fillId="23" borderId="15" xfId="9" applyNumberFormat="1" applyFont="1" applyFill="1" applyBorder="1" applyAlignment="1" applyProtection="1">
      <alignment horizontal="center"/>
      <protection hidden="1"/>
    </xf>
    <xf numFmtId="1" fontId="51" fillId="23" borderId="86" xfId="9" applyNumberFormat="1" applyFont="1" applyFill="1" applyBorder="1" applyAlignment="1" applyProtection="1">
      <alignment horizontal="center"/>
      <protection hidden="1"/>
    </xf>
    <xf numFmtId="1" fontId="51" fillId="23" borderId="45" xfId="9" applyNumberFormat="1" applyFont="1" applyFill="1" applyBorder="1" applyAlignment="1" applyProtection="1">
      <alignment horizontal="center"/>
      <protection hidden="1"/>
    </xf>
    <xf numFmtId="1" fontId="51" fillId="23" borderId="29" xfId="9" applyNumberFormat="1" applyFont="1" applyFill="1" applyBorder="1" applyAlignment="1" applyProtection="1">
      <alignment horizontal="center"/>
      <protection hidden="1"/>
    </xf>
    <xf numFmtId="1" fontId="51" fillId="23" borderId="82" xfId="9" applyNumberFormat="1" applyFont="1" applyFill="1" applyBorder="1" applyAlignment="1" applyProtection="1">
      <alignment horizontal="center"/>
      <protection hidden="1"/>
    </xf>
    <xf numFmtId="1" fontId="51" fillId="23" borderId="34" xfId="9" applyNumberFormat="1" applyFont="1" applyFill="1" applyBorder="1" applyAlignment="1" applyProtection="1">
      <alignment horizontal="center"/>
      <protection hidden="1"/>
    </xf>
    <xf numFmtId="1" fontId="51" fillId="23" borderId="72" xfId="9" applyNumberFormat="1" applyFont="1" applyFill="1" applyBorder="1" applyAlignment="1" applyProtection="1">
      <alignment horizontal="center"/>
      <protection hidden="1"/>
    </xf>
    <xf numFmtId="1" fontId="51" fillId="23" borderId="14" xfId="9" applyNumberFormat="1" applyFont="1" applyFill="1" applyBorder="1" applyAlignment="1" applyProtection="1">
      <alignment horizontal="center"/>
      <protection hidden="1"/>
    </xf>
    <xf numFmtId="0" fontId="51" fillId="23" borderId="82" xfId="9" applyFont="1" applyFill="1" applyBorder="1" applyAlignment="1" applyProtection="1">
      <alignment horizontal="center"/>
      <protection hidden="1"/>
    </xf>
    <xf numFmtId="0" fontId="51" fillId="23" borderId="11" xfId="9" applyFont="1" applyFill="1" applyBorder="1" applyAlignment="1" applyProtection="1">
      <alignment horizontal="center"/>
      <protection hidden="1"/>
    </xf>
    <xf numFmtId="0" fontId="51" fillId="23" borderId="82" xfId="9" applyFont="1" applyFill="1" applyBorder="1" applyAlignment="1" applyProtection="1">
      <alignment horizontal="center"/>
    </xf>
    <xf numFmtId="0" fontId="51" fillId="23" borderId="34" xfId="9" applyFont="1" applyFill="1" applyBorder="1" applyAlignment="1" applyProtection="1">
      <alignment horizontal="center"/>
    </xf>
    <xf numFmtId="0" fontId="98" fillId="23" borderId="1" xfId="9" applyFont="1" applyFill="1" applyBorder="1" applyAlignment="1" applyProtection="1">
      <alignment horizontal="center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97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8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87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25" fillId="22" borderId="111" xfId="2" applyFont="1" applyFill="1" applyBorder="1" applyAlignment="1" applyProtection="1">
      <alignment horizontal="center" textRotation="90" wrapText="1"/>
      <protection locked="0"/>
    </xf>
    <xf numFmtId="0" fontId="25" fillId="22" borderId="22" xfId="2" applyFont="1" applyFill="1" applyBorder="1" applyAlignment="1" applyProtection="1">
      <alignment horizontal="center" textRotation="90" wrapText="1"/>
      <protection locked="0"/>
    </xf>
    <xf numFmtId="0" fontId="23" fillId="2" borderId="1" xfId="1" applyFont="1" applyBorder="1" applyAlignment="1" applyProtection="1">
      <alignment horizontal="center" vertical="center"/>
      <protection locked="0"/>
    </xf>
    <xf numFmtId="16" fontId="87" fillId="11" borderId="1" xfId="1" applyNumberFormat="1" applyFont="1" applyFill="1" applyBorder="1" applyAlignment="1" applyProtection="1">
      <alignment horizontal="center" vertical="center"/>
    </xf>
    <xf numFmtId="0" fontId="25" fillId="2" borderId="1" xfId="1" applyFont="1" applyBorder="1" applyAlignment="1" applyProtection="1">
      <alignment horizontal="center" vertical="center"/>
    </xf>
    <xf numFmtId="0" fontId="7" fillId="3" borderId="9" xfId="2" applyFont="1" applyBorder="1" applyAlignment="1" applyProtection="1">
      <alignment horizontal="right" vertical="center"/>
    </xf>
    <xf numFmtId="0" fontId="7" fillId="3" borderId="8" xfId="2" applyFont="1" applyBorder="1" applyAlignment="1" applyProtection="1">
      <alignment horizontal="right" vertical="center"/>
    </xf>
    <xf numFmtId="0" fontId="23" fillId="14" borderId="26" xfId="2" applyFont="1" applyFill="1" applyBorder="1" applyAlignment="1" applyProtection="1">
      <alignment horizontal="center" vertical="center"/>
      <protection locked="0"/>
    </xf>
    <xf numFmtId="0" fontId="23" fillId="14" borderId="66" xfId="2" applyFont="1" applyFill="1" applyBorder="1" applyAlignment="1" applyProtection="1">
      <alignment horizontal="center" vertical="center"/>
      <protection locked="0"/>
    </xf>
    <xf numFmtId="0" fontId="33" fillId="11" borderId="50" xfId="2" applyFont="1" applyFill="1" applyBorder="1" applyAlignment="1" applyProtection="1">
      <alignment horizontal="right" vertical="center"/>
    </xf>
    <xf numFmtId="0" fontId="33" fillId="11" borderId="178" xfId="2" applyFont="1" applyFill="1" applyBorder="1" applyAlignment="1" applyProtection="1">
      <alignment horizontal="right" vertical="center"/>
    </xf>
    <xf numFmtId="0" fontId="33" fillId="11" borderId="65" xfId="2" applyFont="1" applyFill="1" applyBorder="1" applyAlignment="1" applyProtection="1">
      <alignment horizontal="right" vertical="center"/>
    </xf>
    <xf numFmtId="0" fontId="33" fillId="11" borderId="179" xfId="2" applyFont="1" applyFill="1" applyBorder="1" applyAlignment="1" applyProtection="1">
      <alignment horizontal="right" vertical="center"/>
    </xf>
    <xf numFmtId="0" fontId="25" fillId="22" borderId="176" xfId="2" applyFont="1" applyFill="1" applyBorder="1" applyAlignment="1" applyProtection="1">
      <alignment horizontal="center" textRotation="90" wrapText="1"/>
      <protection locked="0"/>
    </xf>
    <xf numFmtId="0" fontId="25" fillId="22" borderId="177" xfId="2" applyFont="1" applyFill="1" applyBorder="1" applyAlignment="1" applyProtection="1">
      <alignment horizontal="center" textRotation="90" wrapText="1"/>
      <protection locked="0"/>
    </xf>
    <xf numFmtId="0" fontId="25" fillId="22" borderId="112" xfId="2" applyFont="1" applyFill="1" applyBorder="1" applyAlignment="1" applyProtection="1">
      <alignment horizontal="center" textRotation="90" wrapText="1"/>
      <protection locked="0"/>
    </xf>
    <xf numFmtId="0" fontId="25" fillId="22" borderId="80" xfId="2" applyFont="1" applyFill="1" applyBorder="1" applyAlignment="1" applyProtection="1">
      <alignment horizontal="center" textRotation="90" wrapText="1"/>
      <protection locked="0"/>
    </xf>
    <xf numFmtId="0" fontId="25" fillId="22" borderId="184" xfId="2" applyFont="1" applyFill="1" applyBorder="1" applyAlignment="1" applyProtection="1">
      <alignment horizontal="center" textRotation="90" wrapText="1"/>
      <protection locked="0"/>
    </xf>
    <xf numFmtId="0" fontId="25" fillId="22" borderId="23" xfId="2" applyFont="1" applyFill="1" applyBorder="1" applyAlignment="1" applyProtection="1">
      <alignment horizontal="center" textRotation="90" wrapText="1"/>
      <protection locked="0"/>
    </xf>
    <xf numFmtId="0" fontId="25" fillId="22" borderId="185" xfId="2" applyFont="1" applyFill="1" applyBorder="1" applyAlignment="1" applyProtection="1">
      <alignment horizontal="center" textRotation="90" wrapText="1"/>
      <protection locked="0"/>
    </xf>
    <xf numFmtId="0" fontId="25" fillId="22" borderId="7" xfId="2" applyFont="1" applyFill="1" applyBorder="1" applyAlignment="1" applyProtection="1">
      <alignment horizontal="center" textRotation="90" wrapText="1"/>
      <protection locked="0"/>
    </xf>
    <xf numFmtId="0" fontId="25" fillId="22" borderId="186" xfId="2" applyFont="1" applyFill="1" applyBorder="1" applyAlignment="1" applyProtection="1">
      <alignment horizontal="center" textRotation="90" wrapText="1"/>
      <protection locked="0"/>
    </xf>
    <xf numFmtId="0" fontId="25" fillId="22" borderId="66" xfId="2" applyFont="1" applyFill="1" applyBorder="1" applyAlignment="1" applyProtection="1">
      <alignment horizontal="center" textRotation="90" wrapText="1"/>
      <protection locked="0"/>
    </xf>
    <xf numFmtId="0" fontId="25" fillId="16" borderId="47" xfId="2" applyFont="1" applyFill="1" applyBorder="1" applyAlignment="1" applyProtection="1">
      <alignment horizontal="center" vertical="center" wrapText="1"/>
    </xf>
    <xf numFmtId="0" fontId="25" fillId="16" borderId="2" xfId="2" applyFont="1" applyFill="1" applyBorder="1" applyAlignment="1" applyProtection="1">
      <alignment horizontal="center" vertical="center" wrapText="1"/>
    </xf>
    <xf numFmtId="0" fontId="112" fillId="0" borderId="12" xfId="0" applyFont="1" applyBorder="1" applyAlignment="1" applyProtection="1">
      <alignment horizontal="center" vertical="center"/>
      <protection locked="0"/>
    </xf>
    <xf numFmtId="0" fontId="112" fillId="0" borderId="48" xfId="0" applyFont="1" applyBorder="1" applyAlignment="1" applyProtection="1">
      <alignment horizontal="center" vertical="center"/>
      <protection locked="0"/>
    </xf>
    <xf numFmtId="0" fontId="112" fillId="0" borderId="44" xfId="0" applyFont="1" applyBorder="1" applyAlignment="1" applyProtection="1">
      <alignment horizontal="center" vertical="center"/>
      <protection locked="0"/>
    </xf>
    <xf numFmtId="0" fontId="112" fillId="0" borderId="20" xfId="0" applyFont="1" applyBorder="1" applyAlignment="1" applyProtection="1">
      <alignment horizontal="center" vertical="center"/>
      <protection locked="0"/>
    </xf>
    <xf numFmtId="0" fontId="112" fillId="0" borderId="40" xfId="0" applyFont="1" applyBorder="1" applyAlignment="1" applyProtection="1">
      <alignment horizontal="center" vertical="center"/>
      <protection locked="0"/>
    </xf>
    <xf numFmtId="0" fontId="112" fillId="0" borderId="34" xfId="0" applyFont="1" applyBorder="1" applyAlignment="1" applyProtection="1">
      <alignment horizontal="center" vertical="center"/>
      <protection locked="0"/>
    </xf>
    <xf numFmtId="0" fontId="56" fillId="0" borderId="15" xfId="10" applyFont="1" applyBorder="1" applyAlignment="1" applyProtection="1">
      <alignment horizontal="center" vertical="center"/>
      <protection locked="0"/>
    </xf>
    <xf numFmtId="0" fontId="56" fillId="0" borderId="87" xfId="10" applyFont="1" applyBorder="1" applyAlignment="1" applyProtection="1">
      <alignment horizontal="center" vertical="center"/>
      <protection locked="0"/>
    </xf>
    <xf numFmtId="0" fontId="56" fillId="0" borderId="45" xfId="10" applyFont="1" applyBorder="1" applyAlignment="1" applyProtection="1">
      <alignment horizontal="center" vertical="center"/>
      <protection locked="0"/>
    </xf>
    <xf numFmtId="0" fontId="7" fillId="13" borderId="6" xfId="0" applyFont="1" applyFill="1" applyBorder="1" applyAlignment="1" applyProtection="1">
      <alignment horizontal="center" vertical="center" wrapText="1"/>
    </xf>
    <xf numFmtId="0" fontId="112" fillId="0" borderId="15" xfId="0" applyFont="1" applyBorder="1" applyAlignment="1" applyProtection="1">
      <alignment horizontal="center" vertical="center"/>
      <protection locked="0"/>
    </xf>
    <xf numFmtId="0" fontId="112" fillId="0" borderId="87" xfId="0" applyFont="1" applyBorder="1" applyAlignment="1" applyProtection="1">
      <alignment horizontal="center" vertical="center"/>
      <protection locked="0"/>
    </xf>
    <xf numFmtId="0" fontId="112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 vertical="center"/>
    </xf>
    <xf numFmtId="0" fontId="33" fillId="0" borderId="41" xfId="0" applyFont="1" applyBorder="1" applyAlignment="1" applyProtection="1">
      <alignment horizontal="center" vertical="center"/>
    </xf>
    <xf numFmtId="0" fontId="33" fillId="0" borderId="101" xfId="0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36" fillId="0" borderId="245" xfId="0" applyFont="1" applyBorder="1" applyAlignment="1" applyProtection="1">
      <alignment horizontal="center" vertical="center" wrapText="1"/>
    </xf>
    <xf numFmtId="0" fontId="36" fillId="0" borderId="246" xfId="0" applyFont="1" applyBorder="1" applyAlignment="1" applyProtection="1">
      <alignment horizontal="center" vertical="center" wrapText="1"/>
    </xf>
    <xf numFmtId="0" fontId="36" fillId="0" borderId="247" xfId="0" applyFont="1" applyBorder="1" applyAlignment="1" applyProtection="1">
      <alignment horizontal="center" vertical="center" wrapText="1"/>
    </xf>
    <xf numFmtId="0" fontId="4" fillId="0" borderId="245" xfId="0" applyFont="1" applyBorder="1" applyAlignment="1" applyProtection="1">
      <alignment horizontal="center" vertical="center"/>
    </xf>
    <xf numFmtId="0" fontId="4" fillId="0" borderId="246" xfId="0" applyFont="1" applyBorder="1" applyAlignment="1" applyProtection="1">
      <alignment horizontal="center" vertical="center"/>
    </xf>
    <xf numFmtId="0" fontId="4" fillId="0" borderId="247" xfId="0" applyFont="1" applyBorder="1" applyAlignment="1" applyProtection="1">
      <alignment horizontal="center" vertical="center"/>
    </xf>
    <xf numFmtId="0" fontId="102" fillId="2" borderId="180" xfId="1" applyFont="1" applyBorder="1" applyAlignment="1" applyProtection="1">
      <alignment horizontal="center" vertical="center" wrapText="1"/>
    </xf>
    <xf numFmtId="0" fontId="102" fillId="2" borderId="181" xfId="1" applyFont="1" applyBorder="1" applyAlignment="1" applyProtection="1">
      <alignment horizontal="center" vertical="center" wrapText="1"/>
    </xf>
    <xf numFmtId="0" fontId="102" fillId="2" borderId="183" xfId="1" applyFont="1" applyBorder="1" applyAlignment="1" applyProtection="1">
      <alignment horizontal="center" vertical="center" wrapText="1"/>
    </xf>
    <xf numFmtId="0" fontId="102" fillId="2" borderId="182" xfId="1" applyFont="1" applyBorder="1" applyAlignment="1" applyProtection="1">
      <alignment horizontal="center" vertical="center" wrapText="1"/>
    </xf>
    <xf numFmtId="0" fontId="25" fillId="11" borderId="9" xfId="2" applyFont="1" applyFill="1" applyBorder="1" applyAlignment="1" applyProtection="1">
      <alignment horizontal="center" vertical="center"/>
    </xf>
    <xf numFmtId="0" fontId="25" fillId="11" borderId="47" xfId="2" applyFont="1" applyFill="1" applyBorder="1" applyAlignment="1" applyProtection="1">
      <alignment horizontal="center" vertical="center"/>
    </xf>
    <xf numFmtId="0" fontId="25" fillId="11" borderId="2" xfId="2" applyFont="1" applyFill="1" applyBorder="1" applyAlignment="1" applyProtection="1">
      <alignment horizontal="center" vertical="center"/>
    </xf>
    <xf numFmtId="0" fontId="24" fillId="10" borderId="44" xfId="2" applyFont="1" applyFill="1" applyBorder="1" applyAlignment="1" applyProtection="1">
      <alignment horizontal="center" vertical="center"/>
    </xf>
    <xf numFmtId="0" fontId="24" fillId="10" borderId="10" xfId="2" applyFont="1" applyFill="1" applyBorder="1" applyAlignment="1" applyProtection="1">
      <alignment horizontal="center" vertical="center"/>
    </xf>
    <xf numFmtId="1" fontId="70" fillId="3" borderId="4" xfId="2" applyNumberFormat="1" applyFont="1" applyBorder="1" applyAlignment="1" applyProtection="1">
      <alignment horizontal="center" vertical="center" wrapText="1"/>
    </xf>
    <xf numFmtId="1" fontId="70" fillId="3" borderId="24" xfId="2" applyNumberFormat="1" applyFont="1" applyBorder="1" applyAlignment="1" applyProtection="1">
      <alignment horizontal="center" vertical="center" wrapText="1"/>
    </xf>
    <xf numFmtId="1" fontId="70" fillId="3" borderId="22" xfId="2" applyNumberFormat="1" applyFont="1" applyBorder="1" applyAlignment="1" applyProtection="1">
      <alignment horizontal="center" vertical="center" wrapText="1"/>
    </xf>
    <xf numFmtId="0" fontId="77" fillId="2" borderId="98" xfId="1" applyFont="1" applyBorder="1" applyAlignment="1" applyProtection="1">
      <alignment horizontal="right" vertical="center" wrapText="1"/>
      <protection hidden="1"/>
    </xf>
    <xf numFmtId="0" fontId="77" fillId="2" borderId="42" xfId="1" applyFont="1" applyBorder="1" applyAlignment="1" applyProtection="1">
      <alignment horizontal="right" vertical="center" wrapText="1"/>
      <protection hidden="1"/>
    </xf>
    <xf numFmtId="0" fontId="77" fillId="2" borderId="102" xfId="1" applyFont="1" applyBorder="1" applyAlignment="1" applyProtection="1">
      <alignment horizontal="right" vertical="center" wrapText="1"/>
      <protection hidden="1"/>
    </xf>
    <xf numFmtId="0" fontId="77" fillId="2" borderId="41" xfId="1" applyFont="1" applyBorder="1" applyAlignment="1" applyProtection="1">
      <alignment horizontal="right" vertical="center" wrapText="1"/>
      <protection hidden="1"/>
    </xf>
    <xf numFmtId="0" fontId="77" fillId="2" borderId="99" xfId="1" applyFont="1" applyBorder="1" applyAlignment="1" applyProtection="1">
      <alignment horizontal="right" vertical="center" wrapText="1"/>
      <protection hidden="1"/>
    </xf>
    <xf numFmtId="0" fontId="77" fillId="2" borderId="101" xfId="1" applyFont="1" applyBorder="1" applyAlignment="1" applyProtection="1">
      <alignment horizontal="right" vertical="center" wrapText="1"/>
      <protection hidden="1"/>
    </xf>
    <xf numFmtId="0" fontId="7" fillId="9" borderId="4" xfId="1" applyFont="1" applyFill="1" applyBorder="1" applyAlignment="1" applyProtection="1">
      <alignment horizontal="center" vertical="center" wrapText="1"/>
      <protection hidden="1"/>
    </xf>
    <xf numFmtId="0" fontId="7" fillId="9" borderId="24" xfId="1" applyFont="1" applyFill="1" applyBorder="1" applyAlignment="1" applyProtection="1">
      <alignment horizontal="center" vertical="center" wrapText="1"/>
      <protection hidden="1"/>
    </xf>
    <xf numFmtId="0" fontId="7" fillId="9" borderId="22" xfId="1" applyFont="1" applyFill="1" applyBorder="1" applyAlignment="1" applyProtection="1">
      <alignment horizontal="center" vertical="center" wrapText="1"/>
      <protection hidden="1"/>
    </xf>
    <xf numFmtId="0" fontId="23" fillId="2" borderId="9" xfId="1" applyFont="1" applyBorder="1" applyAlignment="1" applyProtection="1">
      <alignment horizontal="center"/>
      <protection hidden="1"/>
    </xf>
    <xf numFmtId="0" fontId="23" fillId="2" borderId="47" xfId="1" applyFont="1" applyBorder="1" applyAlignment="1" applyProtection="1">
      <alignment horizontal="center"/>
      <protection hidden="1"/>
    </xf>
    <xf numFmtId="16" fontId="62" fillId="2" borderId="9" xfId="1" applyNumberFormat="1" applyFont="1" applyBorder="1" applyAlignment="1" applyProtection="1">
      <alignment horizontal="center"/>
    </xf>
    <xf numFmtId="16" fontId="62" fillId="2" borderId="47" xfId="1" applyNumberFormat="1" applyFont="1" applyBorder="1" applyAlignment="1" applyProtection="1">
      <alignment horizontal="center"/>
    </xf>
    <xf numFmtId="16" fontId="62" fillId="2" borderId="2" xfId="1" applyNumberFormat="1" applyFont="1" applyBorder="1" applyAlignment="1" applyProtection="1">
      <alignment horizontal="center"/>
    </xf>
    <xf numFmtId="0" fontId="34" fillId="2" borderId="65" xfId="1" applyFont="1" applyBorder="1" applyAlignment="1" applyProtection="1">
      <alignment horizontal="center"/>
    </xf>
    <xf numFmtId="0" fontId="34" fillId="2" borderId="7" xfId="1" applyFont="1" applyBorder="1" applyAlignment="1" applyProtection="1">
      <alignment horizontal="center"/>
    </xf>
    <xf numFmtId="16" fontId="23" fillId="2" borderId="9" xfId="1" applyNumberFormat="1" applyFont="1" applyBorder="1" applyAlignment="1" applyProtection="1">
      <alignment horizontal="center"/>
      <protection hidden="1"/>
    </xf>
    <xf numFmtId="16" fontId="23" fillId="2" borderId="47" xfId="1" applyNumberFormat="1" applyFont="1" applyBorder="1" applyAlignment="1" applyProtection="1">
      <alignment horizontal="center"/>
      <protection hidden="1"/>
    </xf>
    <xf numFmtId="0" fontId="23" fillId="2" borderId="2" xfId="1" applyFont="1" applyBorder="1" applyAlignment="1" applyProtection="1">
      <alignment horizontal="center"/>
      <protection hidden="1"/>
    </xf>
    <xf numFmtId="0" fontId="23" fillId="2" borderId="0" xfId="1" applyFont="1" applyBorder="1" applyAlignment="1" applyProtection="1">
      <alignment horizontal="center"/>
      <protection hidden="1"/>
    </xf>
    <xf numFmtId="0" fontId="23" fillId="2" borderId="27" xfId="1" applyFont="1" applyBorder="1" applyAlignment="1" applyProtection="1">
      <alignment horizontal="center"/>
      <protection hidden="1"/>
    </xf>
    <xf numFmtId="0" fontId="35" fillId="2" borderId="9" xfId="1" applyFont="1" applyBorder="1" applyAlignment="1" applyProtection="1">
      <alignment horizontal="center"/>
    </xf>
    <xf numFmtId="0" fontId="35" fillId="2" borderId="47" xfId="1" applyFont="1" applyBorder="1" applyAlignment="1" applyProtection="1">
      <alignment horizontal="center"/>
    </xf>
    <xf numFmtId="2" fontId="2" fillId="3" borderId="10" xfId="2" applyNumberFormat="1" applyFont="1" applyBorder="1" applyAlignment="1" applyProtection="1">
      <alignment horizontal="center" textRotation="90"/>
    </xf>
    <xf numFmtId="2" fontId="2" fillId="3" borderId="14" xfId="2" applyNumberFormat="1" applyFont="1" applyBorder="1" applyAlignment="1" applyProtection="1">
      <alignment horizontal="center" textRotation="90"/>
    </xf>
    <xf numFmtId="0" fontId="2" fillId="17" borderId="12" xfId="2" applyFont="1" applyFill="1" applyBorder="1" applyAlignment="1" applyProtection="1">
      <alignment horizontal="center" textRotation="90"/>
    </xf>
    <xf numFmtId="0" fontId="2" fillId="17" borderId="15" xfId="2" applyFont="1" applyFill="1" applyBorder="1" applyAlignment="1" applyProtection="1">
      <alignment horizontal="center" textRotation="90"/>
    </xf>
    <xf numFmtId="0" fontId="89" fillId="3" borderId="13" xfId="2" applyFont="1" applyBorder="1" applyAlignment="1" applyProtection="1">
      <alignment horizontal="center" textRotation="90"/>
    </xf>
    <xf numFmtId="0" fontId="89" fillId="3" borderId="16" xfId="2" applyFont="1" applyBorder="1" applyAlignment="1" applyProtection="1">
      <alignment horizontal="center" textRotation="90"/>
    </xf>
    <xf numFmtId="0" fontId="7" fillId="3" borderId="15" xfId="2" applyFont="1" applyBorder="1" applyAlignment="1" applyProtection="1">
      <alignment horizontal="center" vertical="center" wrapText="1"/>
    </xf>
    <xf numFmtId="0" fontId="7" fillId="3" borderId="45" xfId="2" applyFont="1" applyBorder="1" applyAlignment="1" applyProtection="1">
      <alignment horizontal="center" vertical="center" wrapText="1"/>
    </xf>
    <xf numFmtId="16" fontId="69" fillId="11" borderId="9" xfId="1" applyNumberFormat="1" applyFont="1" applyFill="1" applyBorder="1" applyAlignment="1" applyProtection="1">
      <alignment horizontal="center"/>
    </xf>
    <xf numFmtId="16" fontId="69" fillId="11" borderId="47" xfId="1" applyNumberFormat="1" applyFont="1" applyFill="1" applyBorder="1" applyAlignment="1" applyProtection="1">
      <alignment horizontal="center"/>
    </xf>
    <xf numFmtId="0" fontId="33" fillId="13" borderId="9" xfId="0" applyFont="1" applyFill="1" applyBorder="1" applyAlignment="1" applyProtection="1">
      <alignment horizontal="center"/>
    </xf>
    <xf numFmtId="0" fontId="33" fillId="13" borderId="47" xfId="0" applyFont="1" applyFill="1" applyBorder="1" applyAlignment="1" applyProtection="1">
      <alignment horizontal="center"/>
    </xf>
    <xf numFmtId="0" fontId="33" fillId="13" borderId="2" xfId="0" applyFont="1" applyFill="1" applyBorder="1" applyAlignment="1" applyProtection="1">
      <alignment horizontal="center"/>
    </xf>
    <xf numFmtId="0" fontId="2" fillId="3" borderId="79" xfId="2" applyFont="1" applyBorder="1" applyAlignment="1" applyProtection="1">
      <alignment horizontal="center" vertical="center" wrapText="1"/>
    </xf>
    <xf numFmtId="0" fontId="2" fillId="3" borderId="48" xfId="2" applyFont="1" applyBorder="1" applyAlignment="1" applyProtection="1">
      <alignment horizontal="center" vertical="center" wrapText="1"/>
    </xf>
    <xf numFmtId="0" fontId="2" fillId="3" borderId="78" xfId="2" applyFont="1" applyBorder="1" applyAlignment="1" applyProtection="1">
      <alignment horizontal="center" vertical="center" wrapText="1"/>
    </xf>
    <xf numFmtId="0" fontId="2" fillId="3" borderId="79" xfId="2" applyFont="1" applyBorder="1" applyAlignment="1" applyProtection="1">
      <alignment horizontal="center" vertical="center"/>
    </xf>
    <xf numFmtId="0" fontId="2" fillId="3" borderId="78" xfId="2" applyFont="1" applyBorder="1" applyAlignment="1" applyProtection="1">
      <alignment horizontal="center" vertical="center"/>
    </xf>
    <xf numFmtId="0" fontId="2" fillId="3" borderId="28" xfId="2" applyFont="1" applyBorder="1" applyAlignment="1" applyProtection="1">
      <alignment horizontal="center" vertical="center" wrapText="1"/>
    </xf>
    <xf numFmtId="0" fontId="2" fillId="3" borderId="10" xfId="2" applyFont="1" applyBorder="1" applyAlignment="1" applyProtection="1">
      <alignment horizontal="center" vertical="center" wrapText="1"/>
    </xf>
    <xf numFmtId="0" fontId="2" fillId="3" borderId="13" xfId="2" applyFont="1" applyBorder="1" applyAlignment="1" applyProtection="1">
      <alignment horizontal="center" vertical="center" wrapText="1"/>
    </xf>
    <xf numFmtId="0" fontId="2" fillId="3" borderId="28" xfId="2" applyFont="1" applyBorder="1" applyAlignment="1" applyProtection="1">
      <alignment horizontal="center" vertical="top" wrapText="1"/>
    </xf>
    <xf numFmtId="0" fontId="2" fillId="3" borderId="10" xfId="2" applyFont="1" applyBorder="1" applyAlignment="1" applyProtection="1">
      <alignment horizontal="center" vertical="top" wrapText="1"/>
    </xf>
    <xf numFmtId="0" fontId="2" fillId="3" borderId="13" xfId="2" applyFont="1" applyBorder="1" applyAlignment="1" applyProtection="1">
      <alignment horizontal="center" vertical="top" wrapText="1"/>
    </xf>
    <xf numFmtId="0" fontId="2" fillId="3" borderId="28" xfId="2" applyFont="1" applyBorder="1" applyAlignment="1" applyProtection="1">
      <alignment horizontal="center" vertical="center" textRotation="90" wrapText="1"/>
      <protection hidden="1"/>
    </xf>
    <xf numFmtId="0" fontId="2" fillId="3" borderId="29" xfId="2" applyFont="1" applyBorder="1" applyAlignment="1" applyProtection="1">
      <alignment horizontal="center" vertical="center" textRotation="90" wrapText="1"/>
      <protection hidden="1"/>
    </xf>
    <xf numFmtId="0" fontId="7" fillId="3" borderId="12" xfId="2" applyFont="1" applyBorder="1" applyAlignment="1" applyProtection="1">
      <alignment horizontal="center" vertical="center"/>
    </xf>
    <xf numFmtId="0" fontId="7" fillId="3" borderId="48" xfId="2" applyFont="1" applyBorder="1" applyAlignment="1" applyProtection="1">
      <alignment horizontal="center" vertical="center"/>
    </xf>
    <xf numFmtId="1" fontId="71" fillId="22" borderId="18" xfId="1" applyNumberFormat="1" applyFont="1" applyFill="1" applyBorder="1" applyAlignment="1" applyProtection="1">
      <alignment horizontal="right" vertical="center" wrapText="1"/>
      <protection hidden="1"/>
    </xf>
    <xf numFmtId="1" fontId="71" fillId="22" borderId="35" xfId="1" applyNumberFormat="1" applyFont="1" applyFill="1" applyBorder="1" applyAlignment="1" applyProtection="1">
      <alignment horizontal="right" vertical="center" wrapText="1"/>
      <protection hidden="1"/>
    </xf>
    <xf numFmtId="0" fontId="8" fillId="14" borderId="10" xfId="2" applyFont="1" applyFill="1" applyBorder="1" applyAlignment="1" applyProtection="1">
      <alignment horizontal="center" vertical="center"/>
    </xf>
    <xf numFmtId="1" fontId="71" fillId="22" borderId="20" xfId="1" applyNumberFormat="1" applyFont="1" applyFill="1" applyBorder="1" applyAlignment="1" applyProtection="1">
      <alignment horizontal="right" vertical="center" wrapText="1"/>
      <protection hidden="1"/>
    </xf>
    <xf numFmtId="1" fontId="71" fillId="22" borderId="34" xfId="1" applyNumberFormat="1" applyFont="1" applyFill="1" applyBorder="1" applyAlignment="1" applyProtection="1">
      <alignment horizontal="right" vertical="center" wrapText="1"/>
      <protection hidden="1"/>
    </xf>
    <xf numFmtId="0" fontId="7" fillId="14" borderId="10" xfId="2" applyFont="1" applyFill="1" applyBorder="1" applyAlignment="1" applyProtection="1">
      <alignment horizontal="center" vertical="center" wrapText="1"/>
    </xf>
    <xf numFmtId="0" fontId="8" fillId="22" borderId="1" xfId="2" applyFont="1" applyFill="1" applyBorder="1" applyAlignment="1" applyProtection="1">
      <alignment horizontal="center" vertical="center"/>
    </xf>
    <xf numFmtId="1" fontId="61" fillId="22" borderId="1" xfId="2" applyNumberFormat="1" applyFont="1" applyFill="1" applyBorder="1" applyAlignment="1" applyProtection="1">
      <alignment horizontal="center" vertical="center"/>
      <protection hidden="1"/>
    </xf>
    <xf numFmtId="0" fontId="16" fillId="16" borderId="26" xfId="1" applyFont="1" applyFill="1" applyBorder="1" applyAlignment="1" applyProtection="1">
      <alignment horizontal="center"/>
      <protection hidden="1"/>
    </xf>
    <xf numFmtId="0" fontId="19" fillId="16" borderId="0" xfId="1" applyFont="1" applyFill="1" applyBorder="1" applyAlignment="1" applyProtection="1">
      <alignment horizontal="center"/>
      <protection locked="0"/>
    </xf>
    <xf numFmtId="0" fontId="19" fillId="16" borderId="27" xfId="1" applyFont="1" applyFill="1" applyBorder="1" applyAlignment="1" applyProtection="1">
      <alignment horizontal="center"/>
      <protection locked="0"/>
    </xf>
    <xf numFmtId="0" fontId="7" fillId="14" borderId="12" xfId="2" applyFont="1" applyFill="1" applyBorder="1" applyAlignment="1" applyProtection="1">
      <alignment horizontal="center" vertical="center" wrapText="1"/>
    </xf>
    <xf numFmtId="0" fontId="7" fillId="14" borderId="48" xfId="2" applyFont="1" applyFill="1" applyBorder="1" applyAlignment="1" applyProtection="1">
      <alignment horizontal="center" vertical="center" wrapText="1"/>
    </xf>
    <xf numFmtId="0" fontId="7" fillId="14" borderId="44" xfId="2" applyFont="1" applyFill="1" applyBorder="1" applyAlignment="1" applyProtection="1">
      <alignment horizontal="center" vertical="center" wrapText="1"/>
    </xf>
    <xf numFmtId="0" fontId="7" fillId="14" borderId="10" xfId="2" applyFont="1" applyFill="1" applyBorder="1" applyAlignment="1" applyProtection="1">
      <alignment horizontal="center" vertical="center"/>
    </xf>
    <xf numFmtId="0" fontId="7" fillId="14" borderId="12" xfId="2" applyFont="1" applyFill="1" applyBorder="1" applyAlignment="1" applyProtection="1">
      <alignment horizontal="center" vertical="center"/>
    </xf>
    <xf numFmtId="0" fontId="7" fillId="14" borderId="48" xfId="2" applyFont="1" applyFill="1" applyBorder="1" applyAlignment="1" applyProtection="1">
      <alignment horizontal="center" vertical="center"/>
    </xf>
    <xf numFmtId="0" fontId="7" fillId="14" borderId="44" xfId="2" applyFont="1" applyFill="1" applyBorder="1" applyAlignment="1" applyProtection="1">
      <alignment horizontal="center" vertical="center"/>
    </xf>
    <xf numFmtId="0" fontId="7" fillId="22" borderId="99" xfId="2" applyFont="1" applyFill="1" applyBorder="1" applyAlignment="1" applyProtection="1">
      <alignment horizontal="center" vertical="center" wrapText="1"/>
      <protection hidden="1"/>
    </xf>
    <xf numFmtId="0" fontId="7" fillId="22" borderId="101" xfId="2" applyFont="1" applyFill="1" applyBorder="1" applyAlignment="1" applyProtection="1">
      <alignment horizontal="center" vertical="center" wrapText="1"/>
      <protection hidden="1"/>
    </xf>
    <xf numFmtId="1" fontId="16" fillId="16" borderId="9" xfId="0" applyNumberFormat="1" applyFont="1" applyFill="1" applyBorder="1" applyAlignment="1" applyProtection="1">
      <alignment horizontal="center" wrapText="1"/>
      <protection hidden="1"/>
    </xf>
    <xf numFmtId="0" fontId="16" fillId="16" borderId="2" xfId="0" applyFont="1" applyFill="1" applyBorder="1" applyAlignment="1" applyProtection="1">
      <alignment horizontal="center" wrapText="1"/>
      <protection hidden="1"/>
    </xf>
    <xf numFmtId="0" fontId="25" fillId="17" borderId="1" xfId="2" applyFont="1" applyFill="1" applyBorder="1" applyAlignment="1" applyProtection="1">
      <alignment horizontal="center" vertical="center"/>
    </xf>
    <xf numFmtId="16" fontId="27" fillId="22" borderId="50" xfId="1" applyNumberFormat="1" applyFont="1" applyFill="1" applyBorder="1" applyAlignment="1" applyProtection="1">
      <alignment horizontal="center" vertical="center"/>
    </xf>
    <xf numFmtId="16" fontId="27" fillId="22" borderId="46" xfId="1" applyNumberFormat="1" applyFont="1" applyFill="1" applyBorder="1" applyAlignment="1" applyProtection="1">
      <alignment horizontal="center" vertical="center"/>
    </xf>
    <xf numFmtId="16" fontId="27" fillId="22" borderId="49" xfId="1" applyNumberFormat="1" applyFont="1" applyFill="1" applyBorder="1" applyAlignment="1" applyProtection="1">
      <alignment horizontal="center" vertical="center"/>
    </xf>
    <xf numFmtId="16" fontId="27" fillId="22" borderId="65" xfId="1" applyNumberFormat="1" applyFont="1" applyFill="1" applyBorder="1" applyAlignment="1" applyProtection="1">
      <alignment horizontal="center" vertical="center"/>
    </xf>
    <xf numFmtId="16" fontId="27" fillId="22" borderId="7" xfId="1" applyNumberFormat="1" applyFont="1" applyFill="1" applyBorder="1" applyAlignment="1" applyProtection="1">
      <alignment horizontal="center" vertical="center"/>
    </xf>
    <xf numFmtId="16" fontId="27" fillId="22" borderId="8" xfId="1" applyNumberFormat="1" applyFont="1" applyFill="1" applyBorder="1" applyAlignment="1" applyProtection="1">
      <alignment horizontal="center" vertical="center"/>
    </xf>
    <xf numFmtId="1" fontId="73" fillId="13" borderId="47" xfId="1" applyNumberFormat="1" applyFont="1" applyFill="1" applyBorder="1" applyAlignment="1" applyProtection="1">
      <alignment horizontal="center" vertical="center" wrapText="1"/>
      <protection hidden="1"/>
    </xf>
    <xf numFmtId="1" fontId="73" fillId="13" borderId="43" xfId="1" applyNumberFormat="1" applyFont="1" applyFill="1" applyBorder="1" applyAlignment="1" applyProtection="1">
      <alignment horizontal="center" vertical="center" wrapText="1"/>
      <protection hidden="1"/>
    </xf>
    <xf numFmtId="0" fontId="2" fillId="22" borderId="23" xfId="2" applyFont="1" applyFill="1" applyBorder="1" applyAlignment="1" applyProtection="1">
      <alignment horizontal="center" vertical="center"/>
    </xf>
    <xf numFmtId="0" fontId="2" fillId="22" borderId="24" xfId="2" applyFont="1" applyFill="1" applyBorder="1" applyAlignment="1" applyProtection="1">
      <alignment horizontal="center" vertical="center"/>
    </xf>
    <xf numFmtId="0" fontId="2" fillId="22" borderId="25" xfId="2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8" borderId="3" xfId="2" applyFont="1" applyFill="1" applyBorder="1" applyAlignment="1" applyProtection="1">
      <alignment horizontal="center" vertical="center"/>
      <protection hidden="1"/>
    </xf>
    <xf numFmtId="0" fontId="6" fillId="8" borderId="5" xfId="2" applyFont="1" applyFill="1" applyBorder="1" applyAlignment="1" applyProtection="1">
      <alignment horizontal="center" vertical="center"/>
      <protection hidden="1"/>
    </xf>
    <xf numFmtId="16" fontId="18" fillId="16" borderId="1" xfId="1" applyNumberFormat="1" applyFont="1" applyFill="1" applyBorder="1" applyAlignment="1" applyProtection="1">
      <alignment horizontal="center"/>
      <protection hidden="1"/>
    </xf>
    <xf numFmtId="0" fontId="17" fillId="16" borderId="7" xfId="1" applyFont="1" applyFill="1" applyBorder="1" applyAlignment="1" applyProtection="1">
      <alignment horizontal="center"/>
      <protection hidden="1"/>
    </xf>
    <xf numFmtId="0" fontId="17" fillId="16" borderId="8" xfId="1" applyFont="1" applyFill="1" applyBorder="1" applyAlignment="1" applyProtection="1">
      <alignment horizontal="center"/>
      <protection hidden="1"/>
    </xf>
    <xf numFmtId="0" fontId="13" fillId="25" borderId="28" xfId="2" applyFont="1" applyFill="1" applyBorder="1" applyAlignment="1" applyProtection="1">
      <alignment horizontal="center" vertical="center" wrapText="1"/>
      <protection hidden="1"/>
    </xf>
    <xf numFmtId="0" fontId="13" fillId="25" borderId="29" xfId="2" applyFont="1" applyFill="1" applyBorder="1" applyAlignment="1" applyProtection="1">
      <alignment horizontal="center" vertical="center" wrapText="1"/>
      <protection hidden="1"/>
    </xf>
    <xf numFmtId="0" fontId="25" fillId="13" borderId="9" xfId="2" applyFont="1" applyFill="1" applyBorder="1" applyAlignment="1" applyProtection="1">
      <alignment horizontal="center" vertical="center"/>
    </xf>
    <xf numFmtId="0" fontId="25" fillId="13" borderId="47" xfId="2" applyFont="1" applyFill="1" applyBorder="1" applyAlignment="1" applyProtection="1">
      <alignment horizontal="center" vertical="center"/>
    </xf>
    <xf numFmtId="0" fontId="25" fillId="13" borderId="2" xfId="2" applyFont="1" applyFill="1" applyBorder="1" applyAlignment="1" applyProtection="1">
      <alignment horizontal="center" vertical="center"/>
    </xf>
    <xf numFmtId="1" fontId="16" fillId="16" borderId="1" xfId="1" applyNumberFormat="1" applyFont="1" applyFill="1" applyBorder="1" applyAlignment="1" applyProtection="1">
      <alignment horizontal="center"/>
      <protection hidden="1"/>
    </xf>
    <xf numFmtId="0" fontId="16" fillId="16" borderId="1" xfId="1" applyFont="1" applyFill="1" applyBorder="1" applyAlignment="1" applyProtection="1">
      <alignment horizontal="center"/>
      <protection hidden="1"/>
    </xf>
    <xf numFmtId="0" fontId="4" fillId="16" borderId="7" xfId="1" applyFont="1" applyFill="1" applyBorder="1" applyAlignment="1" applyProtection="1">
      <alignment horizontal="center"/>
    </xf>
    <xf numFmtId="0" fontId="4" fillId="16" borderId="8" xfId="1" applyFont="1" applyFill="1" applyBorder="1" applyAlignment="1" applyProtection="1">
      <alignment horizontal="center"/>
    </xf>
    <xf numFmtId="0" fontId="4" fillId="16" borderId="1" xfId="1" applyFont="1" applyFill="1" applyBorder="1" applyAlignment="1" applyProtection="1">
      <alignment horizontal="center"/>
      <protection locked="0"/>
    </xf>
    <xf numFmtId="16" fontId="87" fillId="16" borderId="2" xfId="1" applyNumberFormat="1" applyFont="1" applyFill="1" applyBorder="1" applyAlignment="1" applyProtection="1">
      <alignment horizontal="center"/>
    </xf>
    <xf numFmtId="16" fontId="87" fillId="16" borderId="1" xfId="1" applyNumberFormat="1" applyFont="1" applyFill="1" applyBorder="1" applyAlignment="1" applyProtection="1">
      <alignment horizontal="center"/>
    </xf>
    <xf numFmtId="0" fontId="5" fillId="8" borderId="3" xfId="2" applyFont="1" applyFill="1" applyBorder="1" applyAlignment="1" applyProtection="1">
      <alignment horizontal="center" vertical="center"/>
      <protection hidden="1"/>
    </xf>
    <xf numFmtId="0" fontId="5" fillId="8" borderId="4" xfId="2" applyFont="1" applyFill="1" applyBorder="1" applyAlignment="1" applyProtection="1">
      <alignment horizontal="center" vertical="center"/>
      <protection hidden="1"/>
    </xf>
    <xf numFmtId="0" fontId="25" fillId="16" borderId="65" xfId="2" applyFont="1" applyFill="1" applyBorder="1" applyAlignment="1" applyProtection="1">
      <alignment horizontal="center" vertical="center"/>
    </xf>
    <xf numFmtId="0" fontId="25" fillId="16" borderId="8" xfId="2" applyFont="1" applyFill="1" applyBorder="1" applyAlignment="1" applyProtection="1">
      <alignment horizontal="center" vertical="center"/>
    </xf>
    <xf numFmtId="0" fontId="16" fillId="25" borderId="9" xfId="0" applyFont="1" applyFill="1" applyBorder="1" applyAlignment="1" applyProtection="1">
      <alignment horizontal="center"/>
      <protection hidden="1"/>
    </xf>
    <xf numFmtId="0" fontId="16" fillId="25" borderId="47" xfId="0" applyFont="1" applyFill="1" applyBorder="1" applyAlignment="1" applyProtection="1">
      <alignment horizontal="center"/>
      <protection hidden="1"/>
    </xf>
    <xf numFmtId="0" fontId="16" fillId="25" borderId="2" xfId="0" applyFont="1" applyFill="1" applyBorder="1" applyAlignment="1" applyProtection="1">
      <alignment horizontal="center"/>
      <protection hidden="1"/>
    </xf>
    <xf numFmtId="1" fontId="71" fillId="22" borderId="15" xfId="1" applyNumberFormat="1" applyFont="1" applyFill="1" applyBorder="1" applyAlignment="1" applyProtection="1">
      <alignment horizontal="right" vertical="center" wrapText="1"/>
      <protection hidden="1"/>
    </xf>
    <xf numFmtId="1" fontId="71" fillId="22" borderId="45" xfId="1" applyNumberFormat="1" applyFont="1" applyFill="1" applyBorder="1" applyAlignment="1" applyProtection="1">
      <alignment horizontal="right" vertical="center" wrapText="1"/>
      <protection hidden="1"/>
    </xf>
    <xf numFmtId="0" fontId="8" fillId="13" borderId="159" xfId="3" applyFont="1" applyFill="1" applyBorder="1" applyAlignment="1" applyProtection="1">
      <alignment horizontal="center" vertical="center" wrapText="1"/>
    </xf>
    <xf numFmtId="0" fontId="4" fillId="13" borderId="211" xfId="3" applyFont="1" applyFill="1" applyBorder="1" applyAlignment="1" applyProtection="1">
      <alignment horizontal="center" vertical="center" wrapText="1"/>
    </xf>
    <xf numFmtId="0" fontId="4" fillId="13" borderId="212" xfId="3" applyFont="1" applyFill="1" applyBorder="1" applyAlignment="1" applyProtection="1">
      <alignment horizontal="center" vertical="center" wrapText="1"/>
    </xf>
    <xf numFmtId="0" fontId="8" fillId="13" borderId="11" xfId="3" applyFont="1" applyFill="1" applyBorder="1" applyAlignment="1" applyProtection="1">
      <alignment horizontal="center" vertical="center" wrapText="1"/>
    </xf>
    <xf numFmtId="0" fontId="13" fillId="14" borderId="0" xfId="3" applyFont="1" applyFill="1" applyBorder="1" applyAlignment="1" applyProtection="1">
      <alignment horizontal="center" vertical="center" wrapText="1"/>
    </xf>
    <xf numFmtId="0" fontId="4" fillId="13" borderId="171" xfId="3" applyFont="1" applyFill="1" applyBorder="1" applyAlignment="1" applyProtection="1">
      <alignment horizontal="center" vertical="center" wrapText="1"/>
    </xf>
    <xf numFmtId="0" fontId="4" fillId="13" borderId="0" xfId="3" applyFont="1" applyFill="1" applyBorder="1" applyAlignment="1" applyProtection="1">
      <alignment horizontal="center" vertical="center" wrapText="1"/>
    </xf>
    <xf numFmtId="0" fontId="23" fillId="13" borderId="248" xfId="3" applyFont="1" applyFill="1" applyBorder="1" applyAlignment="1" applyProtection="1">
      <alignment horizontal="center" vertical="center" wrapText="1"/>
    </xf>
    <xf numFmtId="0" fontId="23" fillId="13" borderId="39" xfId="3" applyFont="1" applyFill="1" applyBorder="1" applyAlignment="1" applyProtection="1">
      <alignment horizontal="center" vertical="center" wrapText="1"/>
    </xf>
    <xf numFmtId="0" fontId="8" fillId="13" borderId="159" xfId="3" applyFont="1" applyFill="1" applyBorder="1" applyAlignment="1" applyProtection="1">
      <alignment horizontal="center" textRotation="90" wrapText="1"/>
    </xf>
    <xf numFmtId="0" fontId="8" fillId="13" borderId="11" xfId="3" applyFont="1" applyFill="1" applyBorder="1" applyAlignment="1" applyProtection="1">
      <alignment horizontal="center" textRotation="90" wrapText="1"/>
    </xf>
    <xf numFmtId="0" fontId="8" fillId="13" borderId="145" xfId="3" applyFont="1" applyFill="1" applyBorder="1" applyAlignment="1" applyProtection="1">
      <alignment horizontal="center" textRotation="90" wrapText="1"/>
    </xf>
    <xf numFmtId="0" fontId="8" fillId="13" borderId="158" xfId="3" applyFont="1" applyFill="1" applyBorder="1" applyAlignment="1" applyProtection="1">
      <alignment horizontal="center" vertical="center" wrapText="1"/>
    </xf>
    <xf numFmtId="0" fontId="8" fillId="13" borderId="160" xfId="3" applyFont="1" applyFill="1" applyBorder="1" applyAlignment="1" applyProtection="1">
      <alignment horizontal="center" vertical="center" wrapText="1"/>
    </xf>
    <xf numFmtId="0" fontId="8" fillId="13" borderId="146" xfId="3" applyFont="1" applyFill="1" applyBorder="1" applyAlignment="1" applyProtection="1">
      <alignment horizontal="center" vertical="center" wrapText="1"/>
    </xf>
    <xf numFmtId="0" fontId="8" fillId="13" borderId="34" xfId="3" applyFont="1" applyFill="1" applyBorder="1" applyAlignment="1" applyProtection="1">
      <alignment horizontal="center" vertical="center" wrapText="1"/>
    </xf>
    <xf numFmtId="0" fontId="71" fillId="22" borderId="18" xfId="1" applyFont="1" applyFill="1" applyBorder="1" applyAlignment="1" applyProtection="1">
      <alignment horizontal="right" vertical="center" wrapText="1"/>
      <protection hidden="1"/>
    </xf>
    <xf numFmtId="0" fontId="71" fillId="22" borderId="35" xfId="1" applyFont="1" applyFill="1" applyBorder="1" applyAlignment="1" applyProtection="1">
      <alignment horizontal="right" vertical="center" wrapText="1"/>
      <protection hidden="1"/>
    </xf>
    <xf numFmtId="0" fontId="71" fillId="22" borderId="15" xfId="1" applyFont="1" applyFill="1" applyBorder="1" applyAlignment="1" applyProtection="1">
      <alignment horizontal="right" vertical="center" wrapText="1"/>
      <protection hidden="1"/>
    </xf>
    <xf numFmtId="0" fontId="71" fillId="22" borderId="45" xfId="1" applyFont="1" applyFill="1" applyBorder="1" applyAlignment="1" applyProtection="1">
      <alignment horizontal="right" vertical="center" wrapText="1"/>
      <protection hidden="1"/>
    </xf>
    <xf numFmtId="0" fontId="71" fillId="22" borderId="12" xfId="1" applyFont="1" applyFill="1" applyBorder="1" applyAlignment="1" applyProtection="1">
      <alignment horizontal="right" vertical="center" wrapText="1"/>
      <protection hidden="1"/>
    </xf>
    <xf numFmtId="0" fontId="71" fillId="22" borderId="44" xfId="1" applyFont="1" applyFill="1" applyBorder="1" applyAlignment="1" applyProtection="1">
      <alignment horizontal="right" vertical="center" wrapText="1"/>
      <protection hidden="1"/>
    </xf>
    <xf numFmtId="16" fontId="4" fillId="16" borderId="1" xfId="1" applyNumberFormat="1" applyFont="1" applyFill="1" applyBorder="1" applyAlignment="1" applyProtection="1">
      <alignment horizontal="center"/>
    </xf>
    <xf numFmtId="0" fontId="4" fillId="16" borderId="1" xfId="1" applyFont="1" applyFill="1" applyBorder="1" applyAlignment="1" applyProtection="1">
      <alignment horizontal="center"/>
    </xf>
    <xf numFmtId="0" fontId="5" fillId="8" borderId="3" xfId="2" applyFont="1" applyFill="1" applyBorder="1" applyAlignment="1" applyProtection="1">
      <alignment horizontal="center" vertical="center"/>
    </xf>
    <xf numFmtId="0" fontId="5" fillId="8" borderId="4" xfId="2" applyFont="1" applyFill="1" applyBorder="1" applyAlignment="1" applyProtection="1">
      <alignment horizontal="center" vertical="center"/>
    </xf>
    <xf numFmtId="0" fontId="6" fillId="8" borderId="3" xfId="2" applyFont="1" applyFill="1" applyBorder="1" applyAlignment="1" applyProtection="1">
      <alignment horizontal="center" vertical="center"/>
    </xf>
    <xf numFmtId="0" fontId="6" fillId="8" borderId="5" xfId="2" applyFont="1" applyFill="1" applyBorder="1" applyAlignment="1" applyProtection="1">
      <alignment horizontal="center" vertical="center"/>
    </xf>
    <xf numFmtId="0" fontId="19" fillId="16" borderId="0" xfId="1" applyFont="1" applyFill="1" applyBorder="1" applyAlignment="1" applyProtection="1">
      <alignment horizontal="center"/>
    </xf>
    <xf numFmtId="0" fontId="19" fillId="16" borderId="27" xfId="1" applyFont="1" applyFill="1" applyBorder="1" applyAlignment="1" applyProtection="1">
      <alignment horizontal="center"/>
    </xf>
    <xf numFmtId="0" fontId="7" fillId="14" borderId="12" xfId="2" applyFont="1" applyFill="1" applyBorder="1" applyAlignment="1" applyProtection="1">
      <alignment horizontal="center" vertical="center"/>
      <protection hidden="1"/>
    </xf>
    <xf numFmtId="0" fontId="7" fillId="14" borderId="48" xfId="2" applyFont="1" applyFill="1" applyBorder="1" applyAlignment="1" applyProtection="1">
      <alignment horizontal="center" vertical="center"/>
      <protection hidden="1"/>
    </xf>
    <xf numFmtId="0" fontId="7" fillId="14" borderId="44" xfId="2" applyFont="1" applyFill="1" applyBorder="1" applyAlignment="1" applyProtection="1">
      <alignment horizontal="center" vertical="center"/>
      <protection hidden="1"/>
    </xf>
    <xf numFmtId="0" fontId="7" fillId="14" borderId="12" xfId="2" applyFont="1" applyFill="1" applyBorder="1" applyAlignment="1" applyProtection="1">
      <alignment horizontal="center" vertical="center" wrapText="1"/>
      <protection hidden="1"/>
    </xf>
    <xf numFmtId="0" fontId="7" fillId="14" borderId="48" xfId="2" applyFont="1" applyFill="1" applyBorder="1" applyAlignment="1" applyProtection="1">
      <alignment horizontal="center" vertical="center" wrapText="1"/>
      <protection hidden="1"/>
    </xf>
    <xf numFmtId="0" fontId="7" fillId="14" borderId="44" xfId="2" applyFont="1" applyFill="1" applyBorder="1" applyAlignment="1" applyProtection="1">
      <alignment horizontal="center" vertical="center" wrapText="1"/>
      <protection hidden="1"/>
    </xf>
    <xf numFmtId="0" fontId="7" fillId="14" borderId="10" xfId="2" applyFont="1" applyFill="1" applyBorder="1" applyAlignment="1" applyProtection="1">
      <alignment horizontal="center" vertical="center"/>
      <protection hidden="1"/>
    </xf>
    <xf numFmtId="1" fontId="73" fillId="13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14" borderId="10" xfId="2" applyFont="1" applyFill="1" applyBorder="1" applyAlignment="1" applyProtection="1">
      <alignment horizontal="center" vertical="center" wrapText="1"/>
      <protection hidden="1"/>
    </xf>
    <xf numFmtId="0" fontId="8" fillId="14" borderId="10" xfId="2" applyFont="1" applyFill="1" applyBorder="1" applyAlignment="1" applyProtection="1">
      <alignment horizontal="center" vertical="center"/>
      <protection hidden="1"/>
    </xf>
    <xf numFmtId="0" fontId="4" fillId="13" borderId="167" xfId="3" applyFont="1" applyFill="1" applyBorder="1" applyAlignment="1" applyProtection="1">
      <alignment horizontal="center" vertical="center" wrapText="1"/>
    </xf>
    <xf numFmtId="0" fontId="4" fillId="13" borderId="168" xfId="3" applyFont="1" applyFill="1" applyBorder="1" applyAlignment="1" applyProtection="1">
      <alignment horizontal="center" vertical="center" wrapText="1"/>
    </xf>
    <xf numFmtId="0" fontId="23" fillId="13" borderId="156" xfId="3" applyFont="1" applyFill="1" applyBorder="1" applyAlignment="1" applyProtection="1">
      <alignment horizontal="center" vertical="center" wrapText="1"/>
    </xf>
    <xf numFmtId="0" fontId="23" fillId="13" borderId="100" xfId="3" applyFont="1" applyFill="1" applyBorder="1" applyAlignment="1" applyProtection="1">
      <alignment horizontal="center" vertical="center" wrapText="1"/>
    </xf>
    <xf numFmtId="0" fontId="8" fillId="13" borderId="157" xfId="3" applyFont="1" applyFill="1" applyBorder="1" applyAlignment="1" applyProtection="1">
      <alignment horizontal="center" textRotation="90" wrapText="1"/>
    </xf>
    <xf numFmtId="0" fontId="8" fillId="13" borderId="33" xfId="3" applyFont="1" applyFill="1" applyBorder="1" applyAlignment="1" applyProtection="1">
      <alignment horizontal="center" textRotation="90" wrapText="1"/>
    </xf>
    <xf numFmtId="0" fontId="8" fillId="13" borderId="37" xfId="3" applyFont="1" applyFill="1" applyBorder="1" applyAlignment="1" applyProtection="1">
      <alignment horizontal="center" textRotation="90" wrapText="1"/>
    </xf>
    <xf numFmtId="0" fontId="4" fillId="13" borderId="155" xfId="3" applyFont="1" applyFill="1" applyBorder="1" applyAlignment="1" applyProtection="1">
      <alignment horizontal="center" vertical="center" wrapText="1"/>
    </xf>
    <xf numFmtId="0" fontId="4" fillId="13" borderId="161" xfId="3" applyFont="1" applyFill="1" applyBorder="1" applyAlignment="1" applyProtection="1">
      <alignment horizontal="center" vertical="center" wrapText="1"/>
    </xf>
    <xf numFmtId="0" fontId="72" fillId="22" borderId="105" xfId="7" applyFont="1" applyFill="1" applyBorder="1" applyAlignment="1" applyProtection="1">
      <alignment horizontal="right" vertical="center"/>
      <protection hidden="1"/>
    </xf>
    <xf numFmtId="0" fontId="72" fillId="22" borderId="64" xfId="7" applyFont="1" applyFill="1" applyBorder="1" applyAlignment="1" applyProtection="1">
      <alignment horizontal="right" vertical="center"/>
      <protection hidden="1"/>
    </xf>
    <xf numFmtId="0" fontId="72" fillId="22" borderId="63" xfId="7" applyFont="1" applyFill="1" applyBorder="1" applyAlignment="1" applyProtection="1">
      <alignment horizontal="right" vertical="center"/>
      <protection hidden="1"/>
    </xf>
    <xf numFmtId="0" fontId="72" fillId="22" borderId="106" xfId="7" applyFont="1" applyFill="1" applyBorder="1" applyAlignment="1" applyProtection="1">
      <alignment horizontal="right" vertical="center"/>
      <protection hidden="1"/>
    </xf>
    <xf numFmtId="0" fontId="72" fillId="22" borderId="61" xfId="7" applyFont="1" applyFill="1" applyBorder="1" applyAlignment="1" applyProtection="1">
      <alignment horizontal="right" vertical="center"/>
      <protection hidden="1"/>
    </xf>
    <xf numFmtId="0" fontId="72" fillId="22" borderId="104" xfId="7" applyFont="1" applyFill="1" applyBorder="1" applyAlignment="1" applyProtection="1">
      <alignment horizontal="right" vertical="center"/>
      <protection hidden="1"/>
    </xf>
    <xf numFmtId="0" fontId="24" fillId="22" borderId="65" xfId="2" applyFont="1" applyFill="1" applyBorder="1" applyAlignment="1">
      <alignment horizontal="center" vertical="center"/>
    </xf>
    <xf numFmtId="0" fontId="24" fillId="22" borderId="7" xfId="2" applyFont="1" applyFill="1" applyBorder="1" applyAlignment="1">
      <alignment horizontal="center" vertical="center"/>
    </xf>
    <xf numFmtId="0" fontId="24" fillId="22" borderId="8" xfId="2" applyFont="1" applyFill="1" applyBorder="1" applyAlignment="1">
      <alignment horizontal="center" vertical="center"/>
    </xf>
    <xf numFmtId="1" fontId="23" fillId="22" borderId="1" xfId="2" applyNumberFormat="1" applyFont="1" applyFill="1" applyBorder="1" applyAlignment="1" applyProtection="1">
      <alignment horizontal="center" vertical="center"/>
      <protection hidden="1"/>
    </xf>
    <xf numFmtId="0" fontId="23" fillId="22" borderId="1" xfId="2" applyFont="1" applyFill="1" applyBorder="1" applyAlignment="1" applyProtection="1">
      <alignment horizontal="center" vertical="center"/>
      <protection hidden="1"/>
    </xf>
    <xf numFmtId="0" fontId="92" fillId="22" borderId="68" xfId="2" applyFont="1" applyFill="1" applyBorder="1" applyAlignment="1">
      <alignment horizontal="center" vertical="center"/>
    </xf>
    <xf numFmtId="0" fontId="92" fillId="22" borderId="69" xfId="2" applyFont="1" applyFill="1" applyBorder="1" applyAlignment="1">
      <alignment horizontal="center" vertical="center"/>
    </xf>
    <xf numFmtId="0" fontId="92" fillId="22" borderId="70" xfId="2" applyFont="1" applyFill="1" applyBorder="1" applyAlignment="1">
      <alignment horizontal="center" vertical="center"/>
    </xf>
    <xf numFmtId="16" fontId="33" fillId="16" borderId="9" xfId="1" applyNumberFormat="1" applyFont="1" applyFill="1" applyBorder="1" applyAlignment="1" applyProtection="1">
      <alignment horizontal="center"/>
      <protection hidden="1"/>
    </xf>
    <xf numFmtId="16" fontId="33" fillId="16" borderId="47" xfId="1" applyNumberFormat="1" applyFont="1" applyFill="1" applyBorder="1" applyAlignment="1" applyProtection="1">
      <alignment horizontal="center"/>
      <protection hidden="1"/>
    </xf>
    <xf numFmtId="16" fontId="33" fillId="16" borderId="2" xfId="1" applyNumberFormat="1" applyFont="1" applyFill="1" applyBorder="1" applyAlignment="1" applyProtection="1">
      <alignment horizontal="center"/>
      <protection hidden="1"/>
    </xf>
    <xf numFmtId="0" fontId="17" fillId="16" borderId="9" xfId="1" applyFont="1" applyFill="1" applyBorder="1" applyAlignment="1" applyProtection="1">
      <alignment horizontal="center"/>
      <protection hidden="1"/>
    </xf>
    <xf numFmtId="0" fontId="17" fillId="16" borderId="47" xfId="1" applyFont="1" applyFill="1" applyBorder="1" applyAlignment="1" applyProtection="1">
      <alignment horizontal="center"/>
      <protection hidden="1"/>
    </xf>
    <xf numFmtId="0" fontId="17" fillId="16" borderId="2" xfId="1" applyFont="1" applyFill="1" applyBorder="1" applyAlignment="1" applyProtection="1">
      <alignment horizontal="center"/>
      <protection hidden="1"/>
    </xf>
    <xf numFmtId="1" fontId="23" fillId="16" borderId="9" xfId="1" applyNumberFormat="1" applyFont="1" applyFill="1" applyBorder="1" applyAlignment="1" applyProtection="1">
      <alignment horizontal="center"/>
      <protection hidden="1"/>
    </xf>
    <xf numFmtId="0" fontId="23" fillId="16" borderId="47" xfId="1" applyFont="1" applyFill="1" applyBorder="1" applyAlignment="1" applyProtection="1">
      <alignment horizontal="center"/>
      <protection hidden="1"/>
    </xf>
    <xf numFmtId="0" fontId="23" fillId="16" borderId="2" xfId="1" applyFont="1" applyFill="1" applyBorder="1" applyAlignment="1" applyProtection="1">
      <alignment horizontal="center"/>
      <protection hidden="1"/>
    </xf>
    <xf numFmtId="0" fontId="13" fillId="16" borderId="28" xfId="2" applyFont="1" applyFill="1" applyBorder="1" applyAlignment="1" applyProtection="1">
      <alignment horizontal="center" vertical="center" wrapText="1"/>
      <protection hidden="1"/>
    </xf>
    <xf numFmtId="0" fontId="13" fillId="16" borderId="29" xfId="2" applyFont="1" applyFill="1" applyBorder="1" applyAlignment="1" applyProtection="1">
      <alignment horizontal="center" vertical="center" wrapText="1"/>
      <protection hidden="1"/>
    </xf>
    <xf numFmtId="0" fontId="4" fillId="16" borderId="9" xfId="1" applyFont="1" applyFill="1" applyBorder="1" applyAlignment="1" applyProtection="1">
      <alignment horizontal="center"/>
      <protection hidden="1"/>
    </xf>
    <xf numFmtId="0" fontId="4" fillId="16" borderId="47" xfId="1" applyFont="1" applyFill="1" applyBorder="1" applyAlignment="1" applyProtection="1">
      <alignment horizontal="center"/>
      <protection hidden="1"/>
    </xf>
    <xf numFmtId="0" fontId="4" fillId="16" borderId="2" xfId="1" applyFont="1" applyFill="1" applyBorder="1" applyAlignment="1" applyProtection="1">
      <alignment horizontal="center"/>
      <protection hidden="1"/>
    </xf>
    <xf numFmtId="0" fontId="2" fillId="22" borderId="173" xfId="2" applyFont="1" applyFill="1" applyBorder="1" applyAlignment="1" applyProtection="1">
      <alignment horizontal="center" vertical="center" wrapText="1"/>
      <protection hidden="1"/>
    </xf>
    <xf numFmtId="0" fontId="2" fillId="22" borderId="174" xfId="2" applyFont="1" applyFill="1" applyBorder="1" applyAlignment="1" applyProtection="1">
      <alignment horizontal="center" vertical="center" wrapText="1"/>
      <protection hidden="1"/>
    </xf>
    <xf numFmtId="0" fontId="23" fillId="16" borderId="9" xfId="1" applyFont="1" applyFill="1" applyBorder="1" applyAlignment="1" applyProtection="1">
      <alignment horizontal="center"/>
      <protection hidden="1"/>
    </xf>
    <xf numFmtId="0" fontId="23" fillId="16" borderId="46" xfId="1" applyFont="1" applyFill="1" applyBorder="1" applyAlignment="1" applyProtection="1">
      <alignment horizontal="center"/>
      <protection hidden="1"/>
    </xf>
    <xf numFmtId="0" fontId="23" fillId="16" borderId="49" xfId="1" applyFont="1" applyFill="1" applyBorder="1" applyAlignment="1" applyProtection="1">
      <alignment horizontal="center"/>
      <protection hidden="1"/>
    </xf>
    <xf numFmtId="0" fontId="35" fillId="16" borderId="50" xfId="1" applyFont="1" applyFill="1" applyBorder="1" applyAlignment="1" applyProtection="1">
      <alignment horizontal="center"/>
      <protection hidden="1"/>
    </xf>
    <xf numFmtId="0" fontId="35" fillId="16" borderId="46" xfId="1" applyFont="1" applyFill="1" applyBorder="1" applyAlignment="1" applyProtection="1">
      <alignment horizontal="center"/>
      <protection hidden="1"/>
    </xf>
    <xf numFmtId="0" fontId="35" fillId="16" borderId="49" xfId="1" applyFont="1" applyFill="1" applyBorder="1" applyAlignment="1" applyProtection="1">
      <alignment horizontal="center"/>
      <protection hidden="1"/>
    </xf>
    <xf numFmtId="0" fontId="13" fillId="14" borderId="32" xfId="3" applyFont="1" applyFill="1" applyBorder="1" applyAlignment="1" applyProtection="1">
      <alignment horizontal="center" vertical="center" wrapText="1"/>
    </xf>
    <xf numFmtId="0" fontId="4" fillId="13" borderId="172" xfId="3" applyFont="1" applyFill="1" applyBorder="1" applyAlignment="1" applyProtection="1">
      <alignment horizontal="center" vertical="center" wrapText="1"/>
    </xf>
    <xf numFmtId="0" fontId="23" fillId="13" borderId="66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0" fontId="7" fillId="23" borderId="9" xfId="8" applyFont="1" applyFill="1" applyBorder="1" applyAlignment="1" applyProtection="1">
      <alignment horizontal="center"/>
      <protection hidden="1"/>
    </xf>
    <xf numFmtId="0" fontId="7" fillId="23" borderId="2" xfId="8" applyFont="1" applyFill="1" applyBorder="1" applyAlignment="1" applyProtection="1">
      <alignment horizontal="center"/>
      <protection hidden="1"/>
    </xf>
    <xf numFmtId="0" fontId="40" fillId="23" borderId="26" xfId="0" applyFont="1" applyFill="1" applyBorder="1" applyAlignment="1" applyProtection="1">
      <alignment horizontal="center" vertical="center" wrapText="1"/>
    </xf>
    <xf numFmtId="0" fontId="40" fillId="23" borderId="100" xfId="0" applyFont="1" applyFill="1" applyBorder="1" applyAlignment="1" applyProtection="1">
      <alignment horizontal="center" vertical="center" wrapText="1"/>
    </xf>
    <xf numFmtId="0" fontId="40" fillId="23" borderId="66" xfId="0" applyFont="1" applyFill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40" fillId="23" borderId="31" xfId="0" applyFont="1" applyFill="1" applyBorder="1" applyAlignment="1" applyProtection="1">
      <alignment horizontal="center" vertical="center" wrapText="1"/>
    </xf>
    <xf numFmtId="16" fontId="39" fillId="22" borderId="9" xfId="1" applyNumberFormat="1" applyFont="1" applyFill="1" applyBorder="1" applyAlignment="1" applyProtection="1">
      <alignment horizontal="center"/>
    </xf>
    <xf numFmtId="16" fontId="39" fillId="22" borderId="47" xfId="1" applyNumberFormat="1" applyFont="1" applyFill="1" applyBorder="1" applyAlignment="1" applyProtection="1">
      <alignment horizontal="center"/>
    </xf>
    <xf numFmtId="16" fontId="39" fillId="22" borderId="2" xfId="1" applyNumberFormat="1" applyFont="1" applyFill="1" applyBorder="1" applyAlignment="1" applyProtection="1">
      <alignment horizontal="center"/>
    </xf>
    <xf numFmtId="0" fontId="41" fillId="23" borderId="73" xfId="0" applyFont="1" applyFill="1" applyBorder="1" applyAlignment="1" applyProtection="1">
      <alignment horizontal="center" vertical="center" textRotation="60"/>
    </xf>
    <xf numFmtId="0" fontId="41" fillId="23" borderId="74" xfId="0" applyFont="1" applyFill="1" applyBorder="1" applyAlignment="1" applyProtection="1">
      <alignment horizontal="center" vertical="center" textRotation="60"/>
    </xf>
    <xf numFmtId="0" fontId="41" fillId="23" borderId="75" xfId="0" applyFont="1" applyFill="1" applyBorder="1" applyAlignment="1" applyProtection="1">
      <alignment horizontal="center" vertical="center" textRotation="60"/>
    </xf>
    <xf numFmtId="16" fontId="38" fillId="2" borderId="50" xfId="1" applyNumberFormat="1" applyFont="1" applyBorder="1" applyAlignment="1" applyProtection="1">
      <alignment horizontal="center"/>
    </xf>
    <xf numFmtId="16" fontId="38" fillId="2" borderId="46" xfId="1" applyNumberFormat="1" applyFont="1" applyBorder="1" applyAlignment="1" applyProtection="1">
      <alignment horizontal="center"/>
    </xf>
    <xf numFmtId="16" fontId="38" fillId="2" borderId="49" xfId="1" applyNumberFormat="1" applyFont="1" applyBorder="1" applyAlignment="1" applyProtection="1">
      <alignment horizontal="center"/>
    </xf>
    <xf numFmtId="0" fontId="7" fillId="23" borderId="9" xfId="2" applyFont="1" applyFill="1" applyBorder="1" applyAlignment="1" applyProtection="1">
      <alignment horizontal="center" vertical="center" wrapText="1"/>
    </xf>
    <xf numFmtId="0" fontId="7" fillId="23" borderId="2" xfId="2" applyFont="1" applyFill="1" applyBorder="1" applyAlignment="1" applyProtection="1">
      <alignment horizontal="center" vertical="center" wrapText="1"/>
    </xf>
    <xf numFmtId="0" fontId="34" fillId="23" borderId="65" xfId="3" applyFont="1" applyFill="1" applyBorder="1" applyAlignment="1" applyProtection="1">
      <alignment horizontal="center" vertical="center" wrapText="1"/>
    </xf>
    <xf numFmtId="0" fontId="34" fillId="23" borderId="7" xfId="3" applyFont="1" applyFill="1" applyBorder="1" applyAlignment="1" applyProtection="1">
      <alignment horizontal="center" vertical="center" wrapText="1"/>
    </xf>
    <xf numFmtId="0" fontId="34" fillId="23" borderId="8" xfId="3" applyFont="1" applyFill="1" applyBorder="1" applyAlignment="1" applyProtection="1">
      <alignment horizontal="center" vertical="center" wrapText="1"/>
    </xf>
    <xf numFmtId="0" fontId="90" fillId="0" borderId="9" xfId="0" applyFont="1" applyBorder="1" applyAlignment="1" applyProtection="1">
      <alignment horizontal="center" vertical="center" wrapText="1"/>
      <protection locked="0"/>
    </xf>
    <xf numFmtId="0" fontId="90" fillId="0" borderId="47" xfId="0" applyFont="1" applyBorder="1" applyAlignment="1" applyProtection="1">
      <alignment horizontal="center" vertical="center" wrapText="1"/>
      <protection locked="0"/>
    </xf>
    <xf numFmtId="0" fontId="90" fillId="0" borderId="1" xfId="0" applyFont="1" applyBorder="1" applyAlignment="1" applyProtection="1">
      <alignment horizontal="center" vertical="center" wrapText="1"/>
      <protection locked="0"/>
    </xf>
    <xf numFmtId="0" fontId="90" fillId="0" borderId="39" xfId="0" applyFont="1" applyBorder="1" applyAlignment="1" applyProtection="1">
      <alignment horizontal="center" vertical="center" wrapText="1"/>
      <protection locked="0"/>
    </xf>
    <xf numFmtId="0" fontId="90" fillId="0" borderId="27" xfId="0" applyFont="1" applyBorder="1" applyAlignment="1" applyProtection="1">
      <alignment horizontal="center" vertical="center" wrapText="1"/>
      <protection locked="0"/>
    </xf>
    <xf numFmtId="0" fontId="45" fillId="13" borderId="39" xfId="9" applyFont="1" applyFill="1" applyBorder="1" applyAlignment="1" applyProtection="1">
      <alignment horizontal="center"/>
    </xf>
    <xf numFmtId="0" fontId="45" fillId="13" borderId="0" xfId="9" applyFont="1" applyFill="1" applyBorder="1" applyAlignment="1" applyProtection="1">
      <alignment horizontal="center"/>
    </xf>
    <xf numFmtId="16" fontId="111" fillId="13" borderId="9" xfId="9" applyNumberFormat="1" applyFont="1" applyFill="1" applyBorder="1" applyAlignment="1" applyProtection="1">
      <alignment horizontal="center"/>
      <protection hidden="1"/>
    </xf>
    <xf numFmtId="16" fontId="111" fillId="13" borderId="47" xfId="9" applyNumberFormat="1" applyFont="1" applyFill="1" applyBorder="1" applyAlignment="1" applyProtection="1">
      <alignment horizontal="center"/>
      <protection hidden="1"/>
    </xf>
    <xf numFmtId="16" fontId="111" fillId="13" borderId="2" xfId="9" applyNumberFormat="1" applyFont="1" applyFill="1" applyBorder="1" applyAlignment="1" applyProtection="1">
      <alignment horizontal="center"/>
      <protection hidden="1"/>
    </xf>
    <xf numFmtId="0" fontId="46" fillId="13" borderId="46" xfId="9" applyFont="1" applyFill="1" applyBorder="1" applyAlignment="1" applyProtection="1">
      <alignment horizontal="center"/>
      <protection hidden="1"/>
    </xf>
    <xf numFmtId="0" fontId="46" fillId="13" borderId="49" xfId="9" applyFont="1" applyFill="1" applyBorder="1" applyAlignment="1" applyProtection="1">
      <alignment horizontal="center"/>
      <protection hidden="1"/>
    </xf>
    <xf numFmtId="0" fontId="48" fillId="23" borderId="50" xfId="9" applyFont="1" applyFill="1" applyBorder="1" applyAlignment="1" applyProtection="1">
      <alignment horizontal="center" vertical="center" wrapText="1"/>
    </xf>
    <xf numFmtId="0" fontId="48" fillId="23" borderId="46" xfId="9" applyFont="1" applyFill="1" applyBorder="1" applyAlignment="1" applyProtection="1">
      <alignment horizontal="center" vertical="center" wrapText="1"/>
    </xf>
    <xf numFmtId="0" fontId="48" fillId="23" borderId="49" xfId="9" applyFont="1" applyFill="1" applyBorder="1" applyAlignment="1" applyProtection="1">
      <alignment horizontal="center" vertical="center" wrapText="1"/>
    </xf>
    <xf numFmtId="0" fontId="48" fillId="23" borderId="65" xfId="9" applyFont="1" applyFill="1" applyBorder="1" applyAlignment="1" applyProtection="1">
      <alignment horizontal="center" vertical="center" wrapText="1"/>
    </xf>
    <xf numFmtId="0" fontId="48" fillId="23" borderId="7" xfId="9" applyFont="1" applyFill="1" applyBorder="1" applyAlignment="1" applyProtection="1">
      <alignment horizontal="center" vertical="center" wrapText="1"/>
    </xf>
    <xf numFmtId="0" fontId="48" fillId="23" borderId="8" xfId="9" applyFont="1" applyFill="1" applyBorder="1" applyAlignment="1" applyProtection="1">
      <alignment horizontal="center" vertical="center" wrapText="1"/>
    </xf>
    <xf numFmtId="1" fontId="41" fillId="23" borderId="28" xfId="9" applyNumberFormat="1" applyFont="1" applyFill="1" applyBorder="1" applyAlignment="1" applyProtection="1">
      <alignment horizontal="left"/>
      <protection hidden="1"/>
    </xf>
    <xf numFmtId="0" fontId="41" fillId="23" borderId="10" xfId="9" applyFont="1" applyFill="1" applyBorder="1" applyAlignment="1" applyProtection="1">
      <alignment horizontal="left"/>
      <protection hidden="1"/>
    </xf>
    <xf numFmtId="0" fontId="41" fillId="23" borderId="12" xfId="9" applyFont="1" applyFill="1" applyBorder="1" applyAlignment="1" applyProtection="1">
      <alignment horizontal="left"/>
      <protection hidden="1"/>
    </xf>
    <xf numFmtId="0" fontId="51" fillId="23" borderId="20" xfId="9" applyFont="1" applyFill="1" applyBorder="1" applyAlignment="1" applyProtection="1">
      <alignment horizontal="center"/>
    </xf>
    <xf numFmtId="0" fontId="51" fillId="23" borderId="83" xfId="9" applyFont="1" applyFill="1" applyBorder="1" applyAlignment="1" applyProtection="1">
      <alignment horizontal="center"/>
    </xf>
    <xf numFmtId="1" fontId="51" fillId="23" borderId="11" xfId="9" applyNumberFormat="1" applyFont="1" applyFill="1" applyBorder="1" applyAlignment="1" applyProtection="1">
      <alignment horizontal="center"/>
      <protection hidden="1"/>
    </xf>
    <xf numFmtId="1" fontId="51" fillId="23" borderId="21" xfId="9" applyNumberFormat="1" applyFont="1" applyFill="1" applyBorder="1" applyAlignment="1" applyProtection="1">
      <alignment horizontal="center"/>
      <protection hidden="1"/>
    </xf>
    <xf numFmtId="1" fontId="51" fillId="23" borderId="20" xfId="9" applyNumberFormat="1" applyFont="1" applyFill="1" applyBorder="1" applyAlignment="1" applyProtection="1">
      <alignment horizontal="center"/>
      <protection hidden="1"/>
    </xf>
    <xf numFmtId="1" fontId="51" fillId="23" borderId="83" xfId="9" applyNumberFormat="1" applyFont="1" applyFill="1" applyBorder="1" applyAlignment="1" applyProtection="1">
      <alignment horizontal="center"/>
      <protection hidden="1"/>
    </xf>
    <xf numFmtId="1" fontId="51" fillId="23" borderId="15" xfId="9" applyNumberFormat="1" applyFont="1" applyFill="1" applyBorder="1" applyAlignment="1" applyProtection="1">
      <alignment horizontal="center"/>
      <protection hidden="1"/>
    </xf>
    <xf numFmtId="1" fontId="51" fillId="23" borderId="88" xfId="9" applyNumberFormat="1" applyFont="1" applyFill="1" applyBorder="1" applyAlignment="1" applyProtection="1">
      <alignment horizontal="center"/>
      <protection hidden="1"/>
    </xf>
    <xf numFmtId="1" fontId="51" fillId="23" borderId="86" xfId="9" applyNumberFormat="1" applyFont="1" applyFill="1" applyBorder="1" applyAlignment="1" applyProtection="1">
      <alignment horizontal="center"/>
      <protection hidden="1"/>
    </xf>
    <xf numFmtId="1" fontId="51" fillId="23" borderId="45" xfId="9" applyNumberFormat="1" applyFont="1" applyFill="1" applyBorder="1" applyAlignment="1" applyProtection="1">
      <alignment horizontal="center"/>
      <protection hidden="1"/>
    </xf>
    <xf numFmtId="1" fontId="51" fillId="23" borderId="29" xfId="9" applyNumberFormat="1" applyFont="1" applyFill="1" applyBorder="1" applyAlignment="1" applyProtection="1">
      <alignment horizontal="center"/>
      <protection hidden="1"/>
    </xf>
    <xf numFmtId="1" fontId="51" fillId="23" borderId="16" xfId="9" applyNumberFormat="1" applyFont="1" applyFill="1" applyBorder="1" applyAlignment="1" applyProtection="1">
      <alignment horizontal="center"/>
      <protection hidden="1"/>
    </xf>
    <xf numFmtId="1" fontId="51" fillId="23" borderId="82" xfId="9" applyNumberFormat="1" applyFont="1" applyFill="1" applyBorder="1" applyAlignment="1" applyProtection="1">
      <alignment horizontal="center"/>
      <protection hidden="1"/>
    </xf>
    <xf numFmtId="1" fontId="51" fillId="23" borderId="40" xfId="9" applyNumberFormat="1" applyFont="1" applyFill="1" applyBorder="1" applyAlignment="1" applyProtection="1">
      <alignment horizontal="center"/>
      <protection hidden="1"/>
    </xf>
    <xf numFmtId="1" fontId="51" fillId="23" borderId="34" xfId="9" applyNumberFormat="1" applyFont="1" applyFill="1" applyBorder="1" applyAlignment="1" applyProtection="1">
      <alignment horizontal="center"/>
      <protection hidden="1"/>
    </xf>
    <xf numFmtId="1" fontId="51" fillId="23" borderId="72" xfId="9" applyNumberFormat="1" applyFont="1" applyFill="1" applyBorder="1" applyAlignment="1" applyProtection="1">
      <alignment horizontal="center"/>
      <protection hidden="1"/>
    </xf>
    <xf numFmtId="0" fontId="51" fillId="23" borderId="3" xfId="9" applyFont="1" applyFill="1" applyBorder="1" applyAlignment="1" applyProtection="1">
      <alignment horizontal="center"/>
    </xf>
    <xf numFmtId="0" fontId="51" fillId="23" borderId="6" xfId="9" applyFont="1" applyFill="1" applyBorder="1" applyAlignment="1" applyProtection="1">
      <alignment horizontal="center"/>
    </xf>
    <xf numFmtId="0" fontId="51" fillId="23" borderId="95" xfId="9" applyFont="1" applyFill="1" applyBorder="1" applyAlignment="1" applyProtection="1">
      <alignment horizontal="center"/>
    </xf>
    <xf numFmtId="0" fontId="51" fillId="23" borderId="93" xfId="9" applyFont="1" applyFill="1" applyBorder="1" applyAlignment="1" applyProtection="1">
      <alignment horizontal="center" vertical="center"/>
    </xf>
    <xf numFmtId="0" fontId="51" fillId="23" borderId="24" xfId="9" applyFont="1" applyFill="1" applyBorder="1" applyAlignment="1" applyProtection="1">
      <alignment horizontal="center" vertical="center"/>
    </xf>
    <xf numFmtId="0" fontId="51" fillId="23" borderId="17" xfId="9" applyFont="1" applyFill="1" applyBorder="1" applyAlignment="1" applyProtection="1">
      <alignment horizontal="center" vertical="center"/>
    </xf>
    <xf numFmtId="0" fontId="51" fillId="23" borderId="19" xfId="9" applyFont="1" applyFill="1" applyBorder="1" applyAlignment="1" applyProtection="1">
      <alignment horizontal="center" vertical="center"/>
    </xf>
    <xf numFmtId="0" fontId="41" fillId="23" borderId="26" xfId="9" applyFont="1" applyFill="1" applyBorder="1" applyAlignment="1" applyProtection="1">
      <alignment horizontal="center"/>
    </xf>
    <xf numFmtId="0" fontId="41" fillId="23" borderId="81" xfId="9" applyFont="1" applyFill="1" applyBorder="1" applyAlignment="1" applyProtection="1">
      <alignment horizontal="center"/>
    </xf>
    <xf numFmtId="0" fontId="54" fillId="23" borderId="46" xfId="9" applyFont="1" applyFill="1" applyBorder="1" applyAlignment="1" applyProtection="1">
      <alignment horizontal="center" vertical="center" wrapText="1"/>
    </xf>
    <xf numFmtId="0" fontId="54" fillId="23" borderId="49" xfId="9" applyFont="1" applyFill="1" applyBorder="1" applyAlignment="1" applyProtection="1">
      <alignment horizontal="center" vertical="center" wrapText="1"/>
    </xf>
    <xf numFmtId="0" fontId="54" fillId="23" borderId="0" xfId="9" applyFont="1" applyFill="1" applyBorder="1" applyAlignment="1" applyProtection="1">
      <alignment horizontal="center" vertical="center" wrapText="1"/>
    </xf>
    <xf numFmtId="0" fontId="54" fillId="23" borderId="27" xfId="9" applyFont="1" applyFill="1" applyBorder="1" applyAlignment="1" applyProtection="1">
      <alignment horizontal="center" vertical="center" wrapText="1"/>
    </xf>
    <xf numFmtId="0" fontId="54" fillId="23" borderId="7" xfId="9" applyFont="1" applyFill="1" applyBorder="1" applyAlignment="1" applyProtection="1">
      <alignment horizontal="center" vertical="center" wrapText="1"/>
    </xf>
    <xf numFmtId="0" fontId="54" fillId="23" borderId="8" xfId="9" applyFont="1" applyFill="1" applyBorder="1" applyAlignment="1" applyProtection="1">
      <alignment horizontal="center" vertical="center" wrapText="1"/>
    </xf>
    <xf numFmtId="1" fontId="51" fillId="23" borderId="14" xfId="9" applyNumberFormat="1" applyFont="1" applyFill="1" applyBorder="1" applyAlignment="1" applyProtection="1">
      <alignment horizontal="center"/>
      <protection hidden="1"/>
    </xf>
    <xf numFmtId="0" fontId="41" fillId="23" borderId="79" xfId="9" applyFont="1" applyFill="1" applyBorder="1" applyAlignment="1" applyProtection="1">
      <alignment horizontal="center" vertical="center"/>
    </xf>
    <xf numFmtId="0" fontId="41" fillId="23" borderId="48" xfId="9" applyFont="1" applyFill="1" applyBorder="1" applyAlignment="1" applyProtection="1">
      <alignment horizontal="center" vertical="center"/>
    </xf>
    <xf numFmtId="0" fontId="41" fillId="23" borderId="78" xfId="9" applyFont="1" applyFill="1" applyBorder="1" applyAlignment="1" applyProtection="1">
      <alignment horizontal="center" vertical="center"/>
    </xf>
    <xf numFmtId="0" fontId="98" fillId="23" borderId="50" xfId="9" applyFont="1" applyFill="1" applyBorder="1" applyAlignment="1" applyProtection="1">
      <alignment horizontal="center" vertical="center"/>
      <protection hidden="1"/>
    </xf>
    <xf numFmtId="0" fontId="98" fillId="23" borderId="46" xfId="9" applyFont="1" applyFill="1" applyBorder="1" applyAlignment="1" applyProtection="1">
      <alignment horizontal="center" vertical="center"/>
      <protection hidden="1"/>
    </xf>
    <xf numFmtId="0" fontId="98" fillId="23" borderId="49" xfId="9" applyFont="1" applyFill="1" applyBorder="1" applyAlignment="1" applyProtection="1">
      <alignment horizontal="center" vertical="center"/>
      <protection hidden="1"/>
    </xf>
    <xf numFmtId="0" fontId="98" fillId="23" borderId="65" xfId="9" applyFont="1" applyFill="1" applyBorder="1" applyAlignment="1" applyProtection="1">
      <alignment horizontal="center" vertical="center"/>
      <protection hidden="1"/>
    </xf>
    <xf numFmtId="0" fontId="98" fillId="23" borderId="7" xfId="9" applyFont="1" applyFill="1" applyBorder="1" applyAlignment="1" applyProtection="1">
      <alignment horizontal="center" vertical="center"/>
      <protection hidden="1"/>
    </xf>
    <xf numFmtId="0" fontId="98" fillId="23" borderId="8" xfId="9" applyFont="1" applyFill="1" applyBorder="1" applyAlignment="1" applyProtection="1">
      <alignment horizontal="center" vertical="center"/>
      <protection hidden="1"/>
    </xf>
    <xf numFmtId="2" fontId="51" fillId="23" borderId="10" xfId="9" applyNumberFormat="1" applyFont="1" applyFill="1" applyBorder="1" applyAlignment="1" applyProtection="1">
      <alignment horizontal="center"/>
    </xf>
    <xf numFmtId="2" fontId="51" fillId="23" borderId="13" xfId="9" applyNumberFormat="1" applyFont="1" applyFill="1" applyBorder="1" applyAlignment="1" applyProtection="1">
      <alignment horizontal="center"/>
    </xf>
    <xf numFmtId="2" fontId="51" fillId="23" borderId="11" xfId="9" applyNumberFormat="1" applyFont="1" applyFill="1" applyBorder="1" applyAlignment="1" applyProtection="1">
      <alignment horizontal="center"/>
    </xf>
    <xf numFmtId="2" fontId="51" fillId="23" borderId="21" xfId="9" applyNumberFormat="1" applyFont="1" applyFill="1" applyBorder="1" applyAlignment="1" applyProtection="1">
      <alignment horizontal="center"/>
    </xf>
    <xf numFmtId="2" fontId="100" fillId="23" borderId="14" xfId="9" applyNumberFormat="1" applyFont="1" applyFill="1" applyBorder="1" applyAlignment="1" applyProtection="1">
      <alignment horizontal="center"/>
    </xf>
    <xf numFmtId="2" fontId="100" fillId="23" borderId="16" xfId="9" applyNumberFormat="1" applyFont="1" applyFill="1" applyBorder="1" applyAlignment="1" applyProtection="1">
      <alignment horizontal="center"/>
    </xf>
    <xf numFmtId="0" fontId="51" fillId="23" borderId="40" xfId="9" applyFont="1" applyFill="1" applyBorder="1" applyAlignment="1" applyProtection="1">
      <alignment horizontal="center"/>
    </xf>
    <xf numFmtId="0" fontId="42" fillId="23" borderId="9" xfId="9" applyFill="1" applyBorder="1" applyAlignment="1" applyProtection="1">
      <alignment horizontal="center"/>
      <protection hidden="1"/>
    </xf>
    <xf numFmtId="0" fontId="42" fillId="23" borderId="47" xfId="9" applyFill="1" applyBorder="1" applyAlignment="1" applyProtection="1">
      <alignment horizontal="center"/>
      <protection hidden="1"/>
    </xf>
    <xf numFmtId="0" fontId="42" fillId="23" borderId="101" xfId="9" applyFill="1" applyBorder="1" applyAlignment="1" applyProtection="1">
      <alignment horizontal="center"/>
      <protection hidden="1"/>
    </xf>
    <xf numFmtId="0" fontId="42" fillId="23" borderId="50" xfId="9" applyFill="1" applyBorder="1" applyAlignment="1" applyProtection="1">
      <alignment horizontal="left" vertical="top"/>
      <protection locked="0"/>
    </xf>
    <xf numFmtId="0" fontId="42" fillId="23" borderId="46" xfId="9" applyFill="1" applyBorder="1" applyAlignment="1" applyProtection="1">
      <alignment horizontal="left" vertical="top"/>
      <protection locked="0"/>
    </xf>
    <xf numFmtId="0" fontId="42" fillId="23" borderId="49" xfId="9" applyFill="1" applyBorder="1" applyAlignment="1" applyProtection="1">
      <alignment horizontal="left" vertical="top"/>
      <protection locked="0"/>
    </xf>
    <xf numFmtId="0" fontId="42" fillId="23" borderId="39" xfId="9" applyFill="1" applyBorder="1" applyAlignment="1" applyProtection="1">
      <alignment horizontal="left" vertical="top"/>
      <protection locked="0"/>
    </xf>
    <xf numFmtId="0" fontId="42" fillId="23" borderId="0" xfId="9" applyFill="1" applyBorder="1" applyAlignment="1" applyProtection="1">
      <alignment horizontal="left" vertical="top"/>
      <protection locked="0"/>
    </xf>
    <xf numFmtId="0" fontId="42" fillId="23" borderId="27" xfId="9" applyFill="1" applyBorder="1" applyAlignment="1" applyProtection="1">
      <alignment horizontal="left" vertical="top"/>
      <protection locked="0"/>
    </xf>
    <xf numFmtId="0" fontId="42" fillId="23" borderId="65" xfId="9" applyFill="1" applyBorder="1" applyAlignment="1" applyProtection="1">
      <alignment horizontal="left" vertical="top"/>
      <protection locked="0"/>
    </xf>
    <xf numFmtId="0" fontId="42" fillId="23" borderId="7" xfId="9" applyFill="1" applyBorder="1" applyAlignment="1" applyProtection="1">
      <alignment horizontal="left" vertical="top"/>
      <protection locked="0"/>
    </xf>
    <xf numFmtId="0" fontId="42" fillId="23" borderId="8" xfId="9" applyFill="1" applyBorder="1" applyAlignment="1" applyProtection="1">
      <alignment horizontal="left" vertical="top"/>
      <protection locked="0"/>
    </xf>
    <xf numFmtId="1" fontId="51" fillId="23" borderId="87" xfId="9" applyNumberFormat="1" applyFont="1" applyFill="1" applyBorder="1" applyAlignment="1" applyProtection="1">
      <alignment horizontal="center"/>
      <protection hidden="1"/>
    </xf>
    <xf numFmtId="165" fontId="64" fillId="23" borderId="7" xfId="9" applyNumberFormat="1" applyFont="1" applyFill="1" applyBorder="1" applyAlignment="1" applyProtection="1">
      <alignment horizontal="center"/>
      <protection locked="0"/>
    </xf>
    <xf numFmtId="0" fontId="65" fillId="23" borderId="101" xfId="9" applyFont="1" applyFill="1" applyBorder="1" applyAlignment="1" applyProtection="1">
      <alignment horizontal="center"/>
      <protection hidden="1"/>
    </xf>
    <xf numFmtId="0" fontId="65" fillId="23" borderId="22" xfId="9" applyFont="1" applyFill="1" applyBorder="1" applyAlignment="1" applyProtection="1">
      <alignment horizontal="center"/>
      <protection hidden="1"/>
    </xf>
    <xf numFmtId="0" fontId="65" fillId="23" borderId="99" xfId="9" applyFont="1" applyFill="1" applyBorder="1" applyAlignment="1" applyProtection="1">
      <alignment horizontal="center"/>
      <protection hidden="1"/>
    </xf>
    <xf numFmtId="0" fontId="41" fillId="23" borderId="96" xfId="9" applyFont="1" applyFill="1" applyBorder="1" applyAlignment="1" applyProtection="1">
      <alignment horizontal="center" textRotation="90"/>
      <protection hidden="1"/>
    </xf>
    <xf numFmtId="0" fontId="41" fillId="23" borderId="93" xfId="9" applyFont="1" applyFill="1" applyBorder="1" applyAlignment="1" applyProtection="1">
      <alignment horizontal="center" textRotation="90"/>
      <protection hidden="1"/>
    </xf>
    <xf numFmtId="0" fontId="41" fillId="23" borderId="23" xfId="9" applyFont="1" applyFill="1" applyBorder="1" applyAlignment="1" applyProtection="1">
      <alignment horizontal="center" textRotation="90"/>
      <protection hidden="1"/>
    </xf>
    <xf numFmtId="0" fontId="41" fillId="23" borderId="26" xfId="9" applyFont="1" applyFill="1" applyBorder="1" applyAlignment="1" applyProtection="1">
      <alignment horizontal="center" textRotation="2"/>
    </xf>
    <xf numFmtId="0" fontId="41" fillId="23" borderId="100" xfId="9" applyFont="1" applyFill="1" applyBorder="1" applyAlignment="1" applyProtection="1">
      <alignment horizontal="center" textRotation="2"/>
    </xf>
    <xf numFmtId="0" fontId="41" fillId="23" borderId="81" xfId="9" applyFont="1" applyFill="1" applyBorder="1" applyAlignment="1" applyProtection="1">
      <alignment horizontal="center" textRotation="2"/>
    </xf>
    <xf numFmtId="0" fontId="41" fillId="23" borderId="79" xfId="9" applyFont="1" applyFill="1" applyBorder="1" applyAlignment="1" applyProtection="1">
      <alignment horizontal="center"/>
    </xf>
    <xf numFmtId="0" fontId="41" fillId="23" borderId="48" xfId="9" applyFont="1" applyFill="1" applyBorder="1" applyAlignment="1" applyProtection="1">
      <alignment horizontal="center"/>
    </xf>
    <xf numFmtId="0" fontId="41" fillId="23" borderId="27" xfId="9" applyFont="1" applyFill="1" applyBorder="1" applyAlignment="1" applyProtection="1">
      <alignment horizontal="center"/>
    </xf>
    <xf numFmtId="0" fontId="41" fillId="23" borderId="85" xfId="9" applyFont="1" applyFill="1" applyBorder="1" applyAlignment="1" applyProtection="1">
      <alignment horizontal="center"/>
    </xf>
    <xf numFmtId="0" fontId="41" fillId="23" borderId="35" xfId="9" applyFont="1" applyFill="1" applyBorder="1" applyAlignment="1" applyProtection="1">
      <alignment horizontal="center"/>
    </xf>
    <xf numFmtId="0" fontId="41" fillId="23" borderId="17" xfId="9" applyFont="1" applyFill="1" applyBorder="1" applyAlignment="1" applyProtection="1">
      <alignment horizontal="center"/>
    </xf>
    <xf numFmtId="0" fontId="41" fillId="23" borderId="18" xfId="9" applyFont="1" applyFill="1" applyBorder="1" applyAlignment="1" applyProtection="1">
      <alignment horizontal="center"/>
    </xf>
    <xf numFmtId="0" fontId="41" fillId="23" borderId="19" xfId="9" applyFont="1" applyFill="1" applyBorder="1" applyAlignment="1" applyProtection="1">
      <alignment horizontal="center"/>
    </xf>
    <xf numFmtId="0" fontId="41" fillId="23" borderId="72" xfId="9" applyFont="1" applyFill="1" applyBorder="1" applyAlignment="1" applyProtection="1">
      <alignment horizontal="center"/>
    </xf>
    <xf numFmtId="0" fontId="41" fillId="23" borderId="11" xfId="9" applyFont="1" applyFill="1" applyBorder="1" applyAlignment="1" applyProtection="1">
      <alignment horizontal="center"/>
    </xf>
    <xf numFmtId="0" fontId="41" fillId="23" borderId="90" xfId="9" applyFont="1" applyFill="1" applyBorder="1" applyAlignment="1" applyProtection="1">
      <alignment horizontal="center" vertical="center" wrapText="1"/>
    </xf>
    <xf numFmtId="0" fontId="41" fillId="23" borderId="77" xfId="9" applyFont="1" applyFill="1" applyBorder="1" applyAlignment="1" applyProtection="1">
      <alignment horizontal="center" vertical="center" wrapText="1"/>
    </xf>
    <xf numFmtId="0" fontId="41" fillId="23" borderId="39" xfId="9" applyFont="1" applyFill="1" applyBorder="1" applyAlignment="1" applyProtection="1">
      <alignment horizontal="center" vertical="center" wrapText="1"/>
    </xf>
    <xf numFmtId="0" fontId="41" fillId="23" borderId="0" xfId="9" applyFont="1" applyFill="1" applyBorder="1" applyAlignment="1" applyProtection="1">
      <alignment horizontal="center" vertical="center" wrapText="1"/>
    </xf>
    <xf numFmtId="0" fontId="41" fillId="23" borderId="91" xfId="9" applyFont="1" applyFill="1" applyBorder="1" applyAlignment="1" applyProtection="1">
      <alignment horizontal="center" vertical="center" wrapText="1"/>
    </xf>
    <xf numFmtId="0" fontId="41" fillId="23" borderId="84" xfId="9" applyFont="1" applyFill="1" applyBorder="1" applyAlignment="1" applyProtection="1">
      <alignment horizontal="center" vertical="center" wrapText="1"/>
    </xf>
    <xf numFmtId="0" fontId="41" fillId="23" borderId="76" xfId="9" applyFont="1" applyFill="1" applyBorder="1" applyAlignment="1" applyProtection="1">
      <alignment horizontal="center" vertical="center" wrapText="1"/>
    </xf>
    <xf numFmtId="0" fontId="41" fillId="23" borderId="85" xfId="9" applyFont="1" applyFill="1" applyBorder="1" applyAlignment="1" applyProtection="1">
      <alignment horizontal="center" vertical="center" wrapText="1"/>
    </xf>
    <xf numFmtId="0" fontId="51" fillId="23" borderId="82" xfId="9" applyFont="1" applyFill="1" applyBorder="1" applyAlignment="1" applyProtection="1">
      <alignment horizontal="center"/>
      <protection hidden="1"/>
    </xf>
    <xf numFmtId="0" fontId="51" fillId="23" borderId="83" xfId="9" applyFont="1" applyFill="1" applyBorder="1" applyAlignment="1" applyProtection="1">
      <alignment horizontal="center"/>
      <protection hidden="1"/>
    </xf>
    <xf numFmtId="0" fontId="51" fillId="23" borderId="11" xfId="9" applyFont="1" applyFill="1" applyBorder="1" applyAlignment="1" applyProtection="1">
      <alignment horizontal="center"/>
      <protection hidden="1"/>
    </xf>
    <xf numFmtId="0" fontId="51" fillId="23" borderId="82" xfId="9" applyFont="1" applyFill="1" applyBorder="1" applyAlignment="1" applyProtection="1">
      <alignment horizontal="center"/>
    </xf>
    <xf numFmtId="0" fontId="51" fillId="23" borderId="34" xfId="9" applyFont="1" applyFill="1" applyBorder="1" applyAlignment="1" applyProtection="1">
      <alignment horizontal="center"/>
    </xf>
    <xf numFmtId="0" fontId="53" fillId="23" borderId="93" xfId="9" applyFont="1" applyFill="1" applyBorder="1" applyAlignment="1" applyProtection="1">
      <alignment horizontal="center"/>
      <protection hidden="1"/>
    </xf>
    <xf numFmtId="0" fontId="53" fillId="23" borderId="24" xfId="9" applyFont="1" applyFill="1" applyBorder="1" applyAlignment="1" applyProtection="1">
      <alignment horizontal="center"/>
      <protection hidden="1"/>
    </xf>
    <xf numFmtId="0" fontId="53" fillId="23" borderId="19" xfId="9" applyFont="1" applyFill="1" applyBorder="1" applyAlignment="1" applyProtection="1">
      <alignment horizontal="center"/>
      <protection hidden="1"/>
    </xf>
    <xf numFmtId="0" fontId="52" fillId="23" borderId="91" xfId="9" applyFont="1" applyFill="1" applyBorder="1" applyAlignment="1" applyProtection="1">
      <alignment horizontal="center" textRotation="90"/>
    </xf>
    <xf numFmtId="0" fontId="52" fillId="23" borderId="27" xfId="9" applyFont="1" applyFill="1" applyBorder="1" applyAlignment="1" applyProtection="1">
      <alignment horizontal="center" textRotation="90"/>
    </xf>
    <xf numFmtId="0" fontId="52" fillId="23" borderId="25" xfId="9" applyFont="1" applyFill="1" applyBorder="1" applyAlignment="1" applyProtection="1">
      <alignment horizontal="center" textRotation="90"/>
    </xf>
    <xf numFmtId="0" fontId="52" fillId="23" borderId="80" xfId="9" applyFont="1" applyFill="1" applyBorder="1" applyAlignment="1" applyProtection="1">
      <alignment horizontal="center" textRotation="90"/>
    </xf>
    <xf numFmtId="0" fontId="41" fillId="23" borderId="44" xfId="9" applyFont="1" applyFill="1" applyBorder="1" applyAlignment="1" applyProtection="1">
      <alignment horizontal="center"/>
    </xf>
    <xf numFmtId="0" fontId="41" fillId="23" borderId="10" xfId="9" applyFont="1" applyFill="1" applyBorder="1" applyAlignment="1" applyProtection="1">
      <alignment horizontal="center"/>
    </xf>
    <xf numFmtId="0" fontId="41" fillId="23" borderId="13" xfId="9" applyFont="1" applyFill="1" applyBorder="1" applyAlignment="1" applyProtection="1">
      <alignment horizontal="center"/>
    </xf>
    <xf numFmtId="0" fontId="41" fillId="23" borderId="78" xfId="9" applyFont="1" applyFill="1" applyBorder="1" applyAlignment="1" applyProtection="1">
      <alignment horizontal="center"/>
    </xf>
    <xf numFmtId="0" fontId="41" fillId="23" borderId="28" xfId="9" applyFont="1" applyFill="1" applyBorder="1" applyAlignment="1" applyProtection="1">
      <alignment horizontal="center" vertical="center"/>
    </xf>
    <xf numFmtId="0" fontId="41" fillId="23" borderId="10" xfId="9" applyFont="1" applyFill="1" applyBorder="1" applyAlignment="1" applyProtection="1">
      <alignment horizontal="center" vertical="center"/>
    </xf>
    <xf numFmtId="0" fontId="41" fillId="23" borderId="72" xfId="9" applyFont="1" applyFill="1" applyBorder="1" applyAlignment="1" applyProtection="1">
      <alignment horizontal="left"/>
      <protection hidden="1"/>
    </xf>
    <xf numFmtId="0" fontId="41" fillId="23" borderId="11" xfId="9" applyFont="1" applyFill="1" applyBorder="1" applyAlignment="1" applyProtection="1">
      <alignment horizontal="left"/>
      <protection hidden="1"/>
    </xf>
    <xf numFmtId="0" fontId="41" fillId="23" borderId="20" xfId="9" applyFont="1" applyFill="1" applyBorder="1" applyAlignment="1" applyProtection="1">
      <alignment horizontal="left"/>
      <protection hidden="1"/>
    </xf>
    <xf numFmtId="1" fontId="41" fillId="23" borderId="23" xfId="9" applyNumberFormat="1" applyFont="1" applyFill="1" applyBorder="1" applyAlignment="1" applyProtection="1">
      <alignment horizontal="left"/>
      <protection hidden="1"/>
    </xf>
    <xf numFmtId="0" fontId="41" fillId="23" borderId="22" xfId="9" applyFont="1" applyFill="1" applyBorder="1" applyAlignment="1" applyProtection="1">
      <alignment horizontal="left"/>
      <protection hidden="1"/>
    </xf>
    <xf numFmtId="0" fontId="41" fillId="23" borderId="99" xfId="9" applyFont="1" applyFill="1" applyBorder="1" applyAlignment="1" applyProtection="1">
      <alignment horizontal="left"/>
      <protection hidden="1"/>
    </xf>
    <xf numFmtId="1" fontId="41" fillId="23" borderId="29" xfId="9" applyNumberFormat="1" applyFont="1" applyFill="1" applyBorder="1" applyAlignment="1" applyProtection="1">
      <alignment horizontal="left"/>
      <protection hidden="1"/>
    </xf>
    <xf numFmtId="0" fontId="41" fillId="23" borderId="14" xfId="9" applyFont="1" applyFill="1" applyBorder="1" applyAlignment="1" applyProtection="1">
      <alignment horizontal="left"/>
      <protection hidden="1"/>
    </xf>
    <xf numFmtId="0" fontId="41" fillId="23" borderId="15" xfId="9" applyFont="1" applyFill="1" applyBorder="1" applyAlignment="1" applyProtection="1">
      <alignment horizontal="left"/>
      <protection hidden="1"/>
    </xf>
    <xf numFmtId="16" fontId="45" fillId="13" borderId="1" xfId="9" applyNumberFormat="1" applyFont="1" applyFill="1" applyBorder="1" applyAlignment="1" applyProtection="1">
      <alignment horizontal="center"/>
    </xf>
    <xf numFmtId="0" fontId="46" fillId="13" borderId="46" xfId="9" applyFont="1" applyFill="1" applyBorder="1" applyAlignment="1" applyProtection="1">
      <alignment horizontal="center"/>
    </xf>
    <xf numFmtId="0" fontId="110" fillId="13" borderId="39" xfId="9" applyFont="1" applyFill="1" applyBorder="1" applyAlignment="1" applyProtection="1">
      <alignment horizontal="center"/>
    </xf>
    <xf numFmtId="0" fontId="110" fillId="13" borderId="0" xfId="9" applyFont="1" applyFill="1" applyBorder="1" applyAlignment="1" applyProtection="1">
      <alignment horizontal="center"/>
    </xf>
    <xf numFmtId="0" fontId="110" fillId="13" borderId="0" xfId="9" applyFont="1" applyFill="1" applyBorder="1" applyAlignment="1" applyProtection="1">
      <alignment horizontal="center"/>
      <protection hidden="1"/>
    </xf>
    <xf numFmtId="0" fontId="47" fillId="23" borderId="23" xfId="9" applyFont="1" applyFill="1" applyBorder="1" applyAlignment="1" applyProtection="1">
      <alignment horizontal="center"/>
    </xf>
    <xf numFmtId="0" fontId="47" fillId="23" borderId="22" xfId="9" applyFont="1" applyFill="1" applyBorder="1" applyAlignment="1" applyProtection="1">
      <alignment horizontal="center"/>
    </xf>
    <xf numFmtId="0" fontId="47" fillId="23" borderId="99" xfId="9" applyFont="1" applyFill="1" applyBorder="1" applyAlignment="1" applyProtection="1">
      <alignment horizontal="center"/>
    </xf>
    <xf numFmtId="0" fontId="41" fillId="23" borderId="28" xfId="9" applyFont="1" applyFill="1" applyBorder="1" applyAlignment="1" applyProtection="1">
      <alignment horizontal="left"/>
      <protection hidden="1"/>
    </xf>
    <xf numFmtId="0" fontId="48" fillId="23" borderId="79" xfId="9" applyFont="1" applyFill="1" applyBorder="1" applyAlignment="1" applyProtection="1">
      <alignment horizontal="center"/>
    </xf>
    <xf numFmtId="0" fontId="48" fillId="23" borderId="48" xfId="9" applyFont="1" applyFill="1" applyBorder="1" applyAlignment="1" applyProtection="1">
      <alignment horizontal="center"/>
    </xf>
    <xf numFmtId="0" fontId="48" fillId="23" borderId="78" xfId="9" applyFont="1" applyFill="1" applyBorder="1" applyAlignment="1" applyProtection="1">
      <alignment horizontal="center"/>
    </xf>
    <xf numFmtId="0" fontId="93" fillId="23" borderId="50" xfId="9" applyFont="1" applyFill="1" applyBorder="1" applyAlignment="1" applyProtection="1">
      <alignment horizontal="center"/>
    </xf>
    <xf numFmtId="0" fontId="93" fillId="23" borderId="46" xfId="9" applyFont="1" applyFill="1" applyBorder="1" applyAlignment="1" applyProtection="1">
      <alignment horizontal="center"/>
    </xf>
    <xf numFmtId="0" fontId="93" fillId="23" borderId="42" xfId="9" applyFont="1" applyFill="1" applyBorder="1" applyAlignment="1" applyProtection="1">
      <alignment horizontal="center"/>
    </xf>
    <xf numFmtId="0" fontId="93" fillId="23" borderId="9" xfId="9" applyFont="1" applyFill="1" applyBorder="1" applyAlignment="1" applyProtection="1">
      <alignment horizontal="center"/>
    </xf>
    <xf numFmtId="0" fontId="93" fillId="23" borderId="47" xfId="9" applyFont="1" applyFill="1" applyBorder="1" applyAlignment="1" applyProtection="1">
      <alignment horizontal="center"/>
    </xf>
    <xf numFmtId="0" fontId="93" fillId="23" borderId="2" xfId="9" applyFont="1" applyFill="1" applyBorder="1" applyAlignment="1" applyProtection="1">
      <alignment horizontal="center"/>
    </xf>
    <xf numFmtId="0" fontId="45" fillId="13" borderId="9" xfId="9" applyFont="1" applyFill="1" applyBorder="1" applyAlignment="1" applyProtection="1">
      <alignment horizontal="center"/>
    </xf>
    <xf numFmtId="0" fontId="45" fillId="13" borderId="47" xfId="9" applyFont="1" applyFill="1" applyBorder="1" applyAlignment="1" applyProtection="1">
      <alignment horizontal="center"/>
    </xf>
    <xf numFmtId="0" fontId="45" fillId="13" borderId="2" xfId="9" applyFont="1" applyFill="1" applyBorder="1" applyAlignment="1" applyProtection="1">
      <alignment horizontal="center"/>
    </xf>
    <xf numFmtId="0" fontId="42" fillId="0" borderId="72" xfId="9" applyBorder="1" applyAlignment="1" applyProtection="1">
      <alignment horizontal="center"/>
      <protection hidden="1"/>
    </xf>
    <xf numFmtId="0" fontId="42" fillId="0" borderId="11" xfId="9" applyBorder="1" applyAlignment="1" applyProtection="1">
      <alignment horizontal="center"/>
      <protection hidden="1"/>
    </xf>
    <xf numFmtId="0" fontId="49" fillId="23" borderId="46" xfId="10" applyFont="1" applyFill="1" applyBorder="1" applyAlignment="1" applyProtection="1">
      <alignment horizontal="center"/>
      <protection hidden="1"/>
    </xf>
    <xf numFmtId="0" fontId="42" fillId="0" borderId="0" xfId="9" applyAlignment="1" applyProtection="1">
      <alignment horizontal="center"/>
      <protection hidden="1"/>
    </xf>
    <xf numFmtId="0" fontId="47" fillId="23" borderId="0" xfId="9" applyFont="1" applyFill="1" applyBorder="1" applyAlignment="1" applyProtection="1">
      <alignment horizontal="center"/>
    </xf>
    <xf numFmtId="0" fontId="53" fillId="23" borderId="0" xfId="9" applyFont="1" applyFill="1" applyAlignment="1" applyProtection="1">
      <alignment horizontal="center"/>
    </xf>
    <xf numFmtId="0" fontId="48" fillId="23" borderId="1" xfId="9" applyFont="1" applyFill="1" applyBorder="1" applyAlignment="1" applyProtection="1">
      <alignment horizontal="center"/>
    </xf>
    <xf numFmtId="0" fontId="41" fillId="23" borderId="29" xfId="9" applyFont="1" applyFill="1" applyBorder="1" applyAlignment="1" applyProtection="1">
      <alignment horizontal="left"/>
      <protection hidden="1"/>
    </xf>
    <xf numFmtId="1" fontId="41" fillId="23" borderId="72" xfId="9" applyNumberFormat="1" applyFont="1" applyFill="1" applyBorder="1" applyAlignment="1" applyProtection="1">
      <alignment horizontal="left"/>
      <protection hidden="1"/>
    </xf>
    <xf numFmtId="0" fontId="41" fillId="23" borderId="3" xfId="9" applyFont="1" applyFill="1" applyBorder="1" applyAlignment="1" applyProtection="1">
      <alignment horizontal="left"/>
      <protection hidden="1"/>
    </xf>
    <xf numFmtId="0" fontId="41" fillId="23" borderId="6" xfId="9" applyFont="1" applyFill="1" applyBorder="1" applyAlignment="1" applyProtection="1">
      <alignment horizontal="left"/>
      <protection hidden="1"/>
    </xf>
    <xf numFmtId="0" fontId="41" fillId="23" borderId="95" xfId="9" applyFont="1" applyFill="1" applyBorder="1" applyAlignment="1" applyProtection="1">
      <alignment horizontal="left"/>
      <protection hidden="1"/>
    </xf>
    <xf numFmtId="0" fontId="33" fillId="0" borderId="66" xfId="0" applyFont="1" applyBorder="1" applyAlignment="1" applyProtection="1">
      <alignment horizontal="center"/>
    </xf>
    <xf numFmtId="0" fontId="85" fillId="0" borderId="26" xfId="0" applyFont="1" applyBorder="1" applyAlignment="1" applyProtection="1">
      <alignment horizontal="center"/>
    </xf>
    <xf numFmtId="0" fontId="85" fillId="0" borderId="100" xfId="0" applyFont="1" applyBorder="1" applyAlignment="1" applyProtection="1">
      <alignment horizontal="center"/>
    </xf>
    <xf numFmtId="0" fontId="23" fillId="0" borderId="9" xfId="0" applyFont="1" applyBorder="1" applyAlignment="1" applyProtection="1">
      <alignment horizontal="center"/>
    </xf>
    <xf numFmtId="0" fontId="23" fillId="0" borderId="47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0" fontId="83" fillId="23" borderId="82" xfId="0" applyFont="1" applyFill="1" applyBorder="1" applyAlignment="1" applyProtection="1">
      <alignment horizontal="left" vertical="center" wrapText="1"/>
      <protection hidden="1"/>
    </xf>
    <xf numFmtId="0" fontId="83" fillId="23" borderId="40" xfId="0" applyFont="1" applyFill="1" applyBorder="1" applyAlignment="1" applyProtection="1">
      <alignment horizontal="left" vertical="center" wrapText="1"/>
      <protection hidden="1"/>
    </xf>
    <xf numFmtId="0" fontId="83" fillId="23" borderId="83" xfId="0" applyFont="1" applyFill="1" applyBorder="1" applyAlignment="1" applyProtection="1">
      <alignment horizontal="left" vertical="center" wrapText="1"/>
      <protection hidden="1"/>
    </xf>
    <xf numFmtId="0" fontId="84" fillId="23" borderId="116" xfId="0" applyFont="1" applyFill="1" applyBorder="1" applyAlignment="1" applyProtection="1">
      <alignment horizontal="center" vertical="center" wrapText="1"/>
    </xf>
    <xf numFmtId="0" fontId="84" fillId="23" borderId="118" xfId="0" applyFont="1" applyFill="1" applyBorder="1" applyAlignment="1" applyProtection="1">
      <alignment horizontal="center" vertical="center" wrapText="1"/>
    </xf>
    <xf numFmtId="0" fontId="84" fillId="23" borderId="126" xfId="0" applyFont="1" applyFill="1" applyBorder="1" applyAlignment="1" applyProtection="1">
      <alignment horizontal="center" vertical="center" wrapText="1"/>
    </xf>
    <xf numFmtId="0" fontId="84" fillId="23" borderId="124" xfId="0" applyFont="1" applyFill="1" applyBorder="1" applyAlignment="1" applyProtection="1">
      <alignment horizontal="center" vertical="center" wrapText="1"/>
    </xf>
    <xf numFmtId="0" fontId="84" fillId="23" borderId="120" xfId="0" applyFont="1" applyFill="1" applyBorder="1" applyAlignment="1" applyProtection="1">
      <alignment horizontal="center" vertical="center" wrapText="1"/>
    </xf>
    <xf numFmtId="0" fontId="84" fillId="23" borderId="122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8" fillId="23" borderId="9" xfId="9" applyNumberFormat="1" applyFont="1" applyFill="1" applyBorder="1" applyAlignment="1" applyProtection="1">
      <alignment horizontal="center"/>
      <protection locked="0"/>
    </xf>
    <xf numFmtId="165" fontId="8" fillId="23" borderId="2" xfId="9" applyNumberFormat="1" applyFont="1" applyFill="1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right"/>
    </xf>
    <xf numFmtId="0" fontId="7" fillId="0" borderId="47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84" fillId="23" borderId="50" xfId="0" applyFont="1" applyFill="1" applyBorder="1" applyAlignment="1" applyProtection="1">
      <alignment horizontal="center" vertical="center"/>
    </xf>
    <xf numFmtId="0" fontId="84" fillId="23" borderId="46" xfId="0" applyFont="1" applyFill="1" applyBorder="1" applyAlignment="1" applyProtection="1">
      <alignment horizontal="center" vertical="center"/>
    </xf>
    <xf numFmtId="0" fontId="84" fillId="23" borderId="49" xfId="0" applyFont="1" applyFill="1" applyBorder="1" applyAlignment="1" applyProtection="1">
      <alignment horizontal="center" vertical="center"/>
    </xf>
    <xf numFmtId="0" fontId="84" fillId="23" borderId="65" xfId="0" applyFont="1" applyFill="1" applyBorder="1" applyAlignment="1" applyProtection="1">
      <alignment horizontal="center" vertical="center"/>
    </xf>
    <xf numFmtId="0" fontId="84" fillId="23" borderId="7" xfId="0" applyFont="1" applyFill="1" applyBorder="1" applyAlignment="1" applyProtection="1">
      <alignment horizontal="center" vertical="center"/>
    </xf>
    <xf numFmtId="0" fontId="84" fillId="23" borderId="8" xfId="0" applyFont="1" applyFill="1" applyBorder="1" applyAlignment="1" applyProtection="1">
      <alignment horizontal="center" vertical="center"/>
    </xf>
    <xf numFmtId="0" fontId="84" fillId="23" borderId="46" xfId="0" applyFont="1" applyFill="1" applyBorder="1" applyAlignment="1" applyProtection="1">
      <alignment horizontal="center" vertical="center" wrapText="1"/>
    </xf>
    <xf numFmtId="0" fontId="84" fillId="23" borderId="125" xfId="0" applyFont="1" applyFill="1" applyBorder="1" applyAlignment="1" applyProtection="1">
      <alignment horizontal="center" vertical="center" wrapText="1"/>
    </xf>
    <xf numFmtId="0" fontId="84" fillId="23" borderId="0" xfId="0" applyFont="1" applyFill="1" applyBorder="1" applyAlignment="1" applyProtection="1">
      <alignment horizontal="center" vertical="center" wrapText="1"/>
    </xf>
    <xf numFmtId="0" fontId="84" fillId="23" borderId="12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84" fillId="23" borderId="117" xfId="0" applyFont="1" applyFill="1" applyBorder="1" applyAlignment="1" applyProtection="1">
      <alignment horizontal="center" vertical="center" wrapText="1"/>
    </xf>
    <xf numFmtId="0" fontId="84" fillId="23" borderId="119" xfId="0" applyFont="1" applyFill="1" applyBorder="1" applyAlignment="1" applyProtection="1">
      <alignment horizontal="center" vertical="center" wrapText="1"/>
    </xf>
    <xf numFmtId="0" fontId="84" fillId="23" borderId="123" xfId="0" applyFont="1" applyFill="1" applyBorder="1" applyAlignment="1" applyProtection="1">
      <alignment horizontal="center" vertical="center" wrapText="1"/>
    </xf>
    <xf numFmtId="0" fontId="83" fillId="23" borderId="79" xfId="0" applyFont="1" applyFill="1" applyBorder="1" applyAlignment="1" applyProtection="1">
      <alignment horizontal="left" vertical="center" wrapText="1"/>
      <protection hidden="1"/>
    </xf>
    <xf numFmtId="0" fontId="83" fillId="23" borderId="48" xfId="0" applyFont="1" applyFill="1" applyBorder="1" applyAlignment="1" applyProtection="1">
      <alignment horizontal="left" vertical="center" wrapText="1"/>
      <protection hidden="1"/>
    </xf>
    <xf numFmtId="0" fontId="83" fillId="23" borderId="78" xfId="0" applyFont="1" applyFill="1" applyBorder="1" applyAlignment="1" applyProtection="1">
      <alignment horizontal="left" vertical="center" wrapText="1"/>
      <protection hidden="1"/>
    </xf>
    <xf numFmtId="0" fontId="91" fillId="23" borderId="9" xfId="0" applyFont="1" applyFill="1" applyBorder="1" applyAlignment="1" applyProtection="1">
      <alignment horizontal="center" vertical="center" wrapText="1"/>
    </xf>
    <xf numFmtId="0" fontId="91" fillId="23" borderId="47" xfId="0" applyFont="1" applyFill="1" applyBorder="1" applyAlignment="1" applyProtection="1">
      <alignment horizontal="center" vertical="center" wrapText="1"/>
    </xf>
    <xf numFmtId="0" fontId="91" fillId="23" borderId="2" xfId="0" applyFont="1" applyFill="1" applyBorder="1" applyAlignment="1" applyProtection="1">
      <alignment horizontal="center" vertical="center" wrapText="1"/>
    </xf>
    <xf numFmtId="0" fontId="84" fillId="23" borderId="50" xfId="0" applyFont="1" applyFill="1" applyBorder="1" applyAlignment="1" applyProtection="1">
      <alignment horizontal="center" vertical="center" wrapText="1"/>
    </xf>
    <xf numFmtId="0" fontId="84" fillId="23" borderId="49" xfId="0" applyFont="1" applyFill="1" applyBorder="1" applyAlignment="1" applyProtection="1">
      <alignment horizontal="center" vertical="center" wrapText="1"/>
    </xf>
    <xf numFmtId="0" fontId="83" fillId="23" borderId="11" xfId="0" applyFont="1" applyFill="1" applyBorder="1" applyAlignment="1" applyProtection="1">
      <alignment horizontal="left" vertical="center" wrapText="1"/>
      <protection locked="0"/>
    </xf>
    <xf numFmtId="0" fontId="83" fillId="23" borderId="20" xfId="0" applyFont="1" applyFill="1" applyBorder="1" applyAlignment="1" applyProtection="1">
      <alignment horizontal="left" vertical="center" wrapText="1"/>
      <protection locked="0"/>
    </xf>
    <xf numFmtId="0" fontId="83" fillId="23" borderId="11" xfId="0" applyFont="1" applyFill="1" applyBorder="1" applyAlignment="1" applyProtection="1">
      <alignment horizontal="left" vertical="center" wrapText="1"/>
      <protection hidden="1"/>
    </xf>
    <xf numFmtId="0" fontId="83" fillId="23" borderId="20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47" xfId="0" applyFont="1" applyBorder="1" applyAlignment="1" applyProtection="1">
      <alignment horizontal="right"/>
      <protection hidden="1"/>
    </xf>
    <xf numFmtId="0" fontId="83" fillId="23" borderId="14" xfId="0" applyFont="1" applyFill="1" applyBorder="1" applyAlignment="1" applyProtection="1">
      <alignment horizontal="left" vertical="center" wrapText="1"/>
      <protection locked="0"/>
    </xf>
    <xf numFmtId="0" fontId="83" fillId="23" borderId="16" xfId="0" applyFont="1" applyFill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83" fillId="23" borderId="40" xfId="0" applyFont="1" applyFill="1" applyBorder="1" applyAlignment="1" applyProtection="1">
      <alignment horizontal="left" vertical="center" wrapText="1"/>
      <protection locked="0"/>
    </xf>
    <xf numFmtId="0" fontId="83" fillId="23" borderId="10" xfId="0" applyFont="1" applyFill="1" applyBorder="1" applyAlignment="1" applyProtection="1">
      <alignment horizontal="left" vertical="center" wrapText="1"/>
      <protection hidden="1"/>
    </xf>
    <xf numFmtId="0" fontId="83" fillId="23" borderId="1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27" xfId="0" applyFont="1" applyBorder="1" applyAlignment="1" applyProtection="1">
      <alignment horizontal="right"/>
      <protection hidden="1"/>
    </xf>
    <xf numFmtId="0" fontId="14" fillId="8" borderId="37" xfId="3" applyFont="1" applyFill="1" applyBorder="1" applyAlignment="1" applyProtection="1">
      <alignment horizontal="center" vertical="center" wrapText="1"/>
      <protection hidden="1"/>
    </xf>
    <xf numFmtId="0" fontId="14" fillId="8" borderId="66" xfId="3" applyFont="1" applyFill="1" applyBorder="1" applyAlignment="1" applyProtection="1">
      <alignment horizontal="center" vertical="center" wrapText="1"/>
      <protection hidden="1"/>
    </xf>
    <xf numFmtId="16" fontId="14" fillId="8" borderId="26" xfId="3" applyNumberFormat="1" applyFont="1" applyFill="1" applyBorder="1" applyAlignment="1" applyProtection="1">
      <alignment horizontal="center" vertical="center" wrapText="1"/>
      <protection hidden="1"/>
    </xf>
    <xf numFmtId="16" fontId="14" fillId="8" borderId="100" xfId="3" applyNumberFormat="1" applyFont="1" applyFill="1" applyBorder="1" applyAlignment="1" applyProtection="1">
      <alignment horizontal="center" vertical="center" wrapText="1"/>
      <protection hidden="1"/>
    </xf>
    <xf numFmtId="16" fontId="14" fillId="8" borderId="66" xfId="3" applyNumberFormat="1" applyFont="1" applyFill="1" applyBorder="1" applyAlignment="1" applyProtection="1">
      <alignment horizontal="center" vertical="center" wrapText="1"/>
      <protection hidden="1"/>
    </xf>
    <xf numFmtId="0" fontId="24" fillId="14" borderId="47" xfId="3" applyFont="1" applyFill="1" applyBorder="1" applyAlignment="1" applyProtection="1">
      <alignment horizontal="center" vertical="center" wrapText="1"/>
    </xf>
    <xf numFmtId="0" fontId="24" fillId="14" borderId="2" xfId="3" applyFont="1" applyFill="1" applyBorder="1" applyAlignment="1" applyProtection="1">
      <alignment horizontal="center" vertical="center" wrapText="1"/>
    </xf>
    <xf numFmtId="0" fontId="44" fillId="9" borderId="7" xfId="9" applyFont="1" applyFill="1" applyBorder="1" applyAlignment="1" applyProtection="1">
      <alignment horizontal="center"/>
    </xf>
    <xf numFmtId="0" fontId="94" fillId="8" borderId="26" xfId="3" applyFont="1" applyFill="1" applyBorder="1" applyAlignment="1" applyProtection="1">
      <alignment horizontal="center" vertical="center" wrapText="1"/>
    </xf>
    <xf numFmtId="0" fontId="94" fillId="8" borderId="66" xfId="3" applyFont="1" applyFill="1" applyBorder="1" applyAlignment="1" applyProtection="1">
      <alignment horizontal="center" vertical="center" wrapText="1"/>
    </xf>
    <xf numFmtId="0" fontId="7" fillId="14" borderId="26" xfId="3" applyFont="1" applyFill="1" applyBorder="1" applyAlignment="1" applyProtection="1">
      <alignment horizontal="center" vertical="center" wrapText="1"/>
    </xf>
    <xf numFmtId="0" fontId="7" fillId="14" borderId="66" xfId="3" applyFont="1" applyFill="1" applyBorder="1" applyAlignment="1" applyProtection="1">
      <alignment horizontal="center" vertical="center" wrapText="1"/>
    </xf>
    <xf numFmtId="0" fontId="53" fillId="17" borderId="79" xfId="0" applyFont="1" applyFill="1" applyBorder="1" applyAlignment="1" applyProtection="1">
      <alignment horizontal="center"/>
    </xf>
    <xf numFmtId="0" fontId="53" fillId="17" borderId="48" xfId="0" applyFont="1" applyFill="1" applyBorder="1" applyAlignment="1" applyProtection="1">
      <alignment horizontal="center"/>
    </xf>
    <xf numFmtId="0" fontId="53" fillId="13" borderId="79" xfId="0" applyFont="1" applyFill="1" applyBorder="1" applyAlignment="1" applyProtection="1">
      <alignment horizontal="center"/>
    </xf>
    <xf numFmtId="0" fontId="53" fillId="13" borderId="48" xfId="0" applyFont="1" applyFill="1" applyBorder="1" applyAlignment="1" applyProtection="1">
      <alignment horizontal="center"/>
    </xf>
    <xf numFmtId="0" fontId="53" fillId="13" borderId="78" xfId="0" applyFont="1" applyFill="1" applyBorder="1" applyAlignment="1" applyProtection="1">
      <alignment horizontal="center"/>
    </xf>
    <xf numFmtId="0" fontId="53" fillId="22" borderId="79" xfId="0" applyFont="1" applyFill="1" applyBorder="1" applyAlignment="1" applyProtection="1">
      <alignment horizontal="center"/>
    </xf>
    <xf numFmtId="0" fontId="53" fillId="22" borderId="48" xfId="0" applyFont="1" applyFill="1" applyBorder="1" applyAlignment="1" applyProtection="1">
      <alignment horizontal="center"/>
    </xf>
    <xf numFmtId="0" fontId="53" fillId="22" borderId="78" xfId="0" applyFont="1" applyFill="1" applyBorder="1" applyAlignment="1" applyProtection="1">
      <alignment horizontal="center"/>
    </xf>
    <xf numFmtId="0" fontId="43" fillId="17" borderId="9" xfId="9" applyFont="1" applyFill="1" applyBorder="1" applyAlignment="1" applyProtection="1">
      <alignment horizontal="center" wrapText="1"/>
      <protection hidden="1"/>
    </xf>
    <xf numFmtId="0" fontId="43" fillId="17" borderId="2" xfId="9" applyFont="1" applyFill="1" applyBorder="1" applyAlignment="1" applyProtection="1">
      <alignment horizontal="center" wrapText="1"/>
      <protection hidden="1"/>
    </xf>
    <xf numFmtId="1" fontId="14" fillId="8" borderId="26" xfId="3" applyNumberFormat="1" applyFont="1" applyFill="1" applyBorder="1" applyAlignment="1" applyProtection="1">
      <alignment horizontal="center" vertical="center" wrapText="1"/>
      <protection hidden="1"/>
    </xf>
    <xf numFmtId="1" fontId="14" fillId="8" borderId="100" xfId="3" applyNumberFormat="1" applyFont="1" applyFill="1" applyBorder="1" applyAlignment="1" applyProtection="1">
      <alignment horizontal="center" vertical="center" wrapText="1"/>
      <protection hidden="1"/>
    </xf>
    <xf numFmtId="1" fontId="14" fillId="8" borderId="66" xfId="3" applyNumberFormat="1" applyFont="1" applyFill="1" applyBorder="1" applyAlignment="1" applyProtection="1">
      <alignment horizontal="center" vertical="center" wrapText="1"/>
      <protection hidden="1"/>
    </xf>
    <xf numFmtId="0" fontId="14" fillId="8" borderId="100" xfId="3" applyFont="1" applyFill="1" applyBorder="1" applyAlignment="1" applyProtection="1">
      <alignment horizontal="center" vertical="center" wrapText="1"/>
      <protection hidden="1"/>
    </xf>
    <xf numFmtId="0" fontId="14" fillId="8" borderId="26" xfId="3" applyFont="1" applyFill="1" applyBorder="1" applyAlignment="1" applyProtection="1">
      <alignment horizontal="center" vertical="center" wrapText="1"/>
      <protection hidden="1"/>
    </xf>
    <xf numFmtId="0" fontId="61" fillId="16" borderId="7" xfId="0" applyFont="1" applyFill="1" applyBorder="1" applyAlignment="1" applyProtection="1">
      <alignment horizontal="center" wrapText="1"/>
      <protection locked="0"/>
    </xf>
    <xf numFmtId="0" fontId="97" fillId="14" borderId="20" xfId="1" applyFont="1" applyFill="1" applyBorder="1" applyAlignment="1" applyProtection="1">
      <alignment horizontal="right" vertical="center" wrapText="1"/>
      <protection hidden="1"/>
    </xf>
    <xf numFmtId="0" fontId="97" fillId="14" borderId="83" xfId="1" applyFont="1" applyFill="1" applyBorder="1" applyAlignment="1" applyProtection="1">
      <alignment horizontal="right" vertical="center" wrapText="1"/>
      <protection hidden="1"/>
    </xf>
    <xf numFmtId="1" fontId="33" fillId="9" borderId="9" xfId="0" applyNumberFormat="1" applyFont="1" applyFill="1" applyBorder="1" applyAlignment="1" applyProtection="1">
      <alignment horizontal="center"/>
      <protection hidden="1"/>
    </xf>
    <xf numFmtId="1" fontId="33" fillId="9" borderId="47" xfId="0" applyNumberFormat="1" applyFont="1" applyFill="1" applyBorder="1" applyAlignment="1" applyProtection="1">
      <alignment horizontal="center"/>
      <protection hidden="1"/>
    </xf>
    <xf numFmtId="1" fontId="33" fillId="9" borderId="2" xfId="0" applyNumberFormat="1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96" fillId="11" borderId="1" xfId="0" applyFont="1" applyFill="1" applyBorder="1" applyAlignment="1" applyProtection="1">
      <alignment horizontal="center"/>
    </xf>
    <xf numFmtId="0" fontId="7" fillId="17" borderId="9" xfId="0" applyFont="1" applyFill="1" applyBorder="1" applyAlignment="1" applyProtection="1">
      <alignment horizontal="center"/>
    </xf>
    <xf numFmtId="0" fontId="7" fillId="17" borderId="2" xfId="0" applyFont="1" applyFill="1" applyBorder="1" applyAlignment="1" applyProtection="1">
      <alignment horizontal="center"/>
    </xf>
    <xf numFmtId="0" fontId="7" fillId="17" borderId="26" xfId="0" applyFont="1" applyFill="1" applyBorder="1" applyAlignment="1" applyProtection="1">
      <alignment horizontal="center" vertical="center" wrapText="1"/>
    </xf>
    <xf numFmtId="0" fontId="7" fillId="17" borderId="66" xfId="0" applyFont="1" applyFill="1" applyBorder="1" applyAlignment="1" applyProtection="1">
      <alignment horizontal="center" vertical="center" wrapText="1"/>
    </xf>
    <xf numFmtId="0" fontId="103" fillId="14" borderId="65" xfId="0" applyFont="1" applyFill="1" applyBorder="1" applyAlignment="1" applyProtection="1">
      <alignment horizontal="center"/>
    </xf>
    <xf numFmtId="0" fontId="103" fillId="14" borderId="8" xfId="0" applyFont="1" applyFill="1" applyBorder="1" applyAlignment="1" applyProtection="1">
      <alignment horizontal="center"/>
    </xf>
    <xf numFmtId="0" fontId="97" fillId="14" borderId="9" xfId="1" applyFont="1" applyFill="1" applyBorder="1" applyAlignment="1" applyProtection="1">
      <alignment horizontal="center" vertical="center" wrapText="1"/>
      <protection hidden="1"/>
    </xf>
    <xf numFmtId="0" fontId="97" fillId="14" borderId="47" xfId="1" applyFont="1" applyFill="1" applyBorder="1" applyAlignment="1" applyProtection="1">
      <alignment horizontal="center" vertical="center" wrapText="1"/>
      <protection hidden="1"/>
    </xf>
    <xf numFmtId="0" fontId="97" fillId="14" borderId="2" xfId="1" applyFont="1" applyFill="1" applyBorder="1" applyAlignment="1" applyProtection="1">
      <alignment horizontal="center" vertical="center" wrapText="1"/>
      <protection hidden="1"/>
    </xf>
    <xf numFmtId="0" fontId="4" fillId="8" borderId="3" xfId="0" applyFont="1" applyFill="1" applyBorder="1" applyAlignment="1" applyProtection="1">
      <alignment horizontal="center"/>
    </xf>
    <xf numFmtId="0" fontId="59" fillId="14" borderId="9" xfId="9" applyFont="1" applyFill="1" applyBorder="1" applyAlignment="1" applyProtection="1">
      <alignment horizontal="center"/>
    </xf>
    <xf numFmtId="0" fontId="59" fillId="14" borderId="47" xfId="9" applyFont="1" applyFill="1" applyBorder="1" applyAlignment="1" applyProtection="1">
      <alignment horizontal="center"/>
    </xf>
    <xf numFmtId="0" fontId="59" fillId="14" borderId="2" xfId="9" applyFont="1" applyFill="1" applyBorder="1" applyAlignment="1" applyProtection="1">
      <alignment horizontal="center"/>
    </xf>
  </cellXfs>
  <cellStyles count="11">
    <cellStyle name="20% - Accent1" xfId="1" builtinId="30"/>
    <cellStyle name="20% - Accent3 2" xfId="8" xr:uid="{00000000-0005-0000-0000-000001000000}"/>
    <cellStyle name="20% - Accent6" xfId="4" builtinId="50"/>
    <cellStyle name="40% - Accent1" xfId="2" builtinId="31"/>
    <cellStyle name="40% - Accent6" xfId="5" builtinId="51"/>
    <cellStyle name="60% - Accent6" xfId="6" builtinId="52"/>
    <cellStyle name="Accent6" xfId="3" builtinId="49"/>
    <cellStyle name="Hyperlink" xfId="10" builtinId="8"/>
    <cellStyle name="Normal" xfId="0" builtinId="0"/>
    <cellStyle name="Normal 2" xfId="9" xr:uid="{00000000-0005-0000-0000-000009000000}"/>
    <cellStyle name="Normal 3" xfId="7" xr:uid="{00000000-0005-0000-0000-00000A000000}"/>
  </cellStyles>
  <dxfs count="0"/>
  <tableStyles count="0" defaultTableStyle="TableStyleMedium2" defaultPivotStyle="PivotStyleLight16"/>
  <colors>
    <mruColors>
      <color rgb="FFFDF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35</xdr:row>
      <xdr:rowOff>19050</xdr:rowOff>
    </xdr:from>
    <xdr:to>
      <xdr:col>22</xdr:col>
      <xdr:colOff>133350</xdr:colOff>
      <xdr:row>35</xdr:row>
      <xdr:rowOff>152400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991475" y="6000750"/>
          <a:ext cx="114300" cy="133350"/>
        </a:xfrm>
        <a:prstGeom prst="line">
          <a:avLst/>
        </a:prstGeom>
        <a:noFill/>
        <a:ln w="952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123825</xdr:rowOff>
        </xdr:from>
        <xdr:to>
          <xdr:col>8</xdr:col>
          <xdr:colOff>447675</xdr:colOff>
          <xdr:row>9</xdr:row>
          <xdr:rowOff>28575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F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S\Statis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a 1"/>
      <sheetName val="Statistika 1"/>
      <sheetName val="Perioda 2"/>
      <sheetName val="Statistika 2"/>
      <sheetName val="Perioda 3"/>
      <sheetName val="Statistika 3"/>
      <sheetName val="Raporti"/>
      <sheetName val="Raporti administrativ"/>
      <sheetName val="Notat e vitit shkollor"/>
      <sheetName val="Planifikimi i orëve"/>
      <sheetName val="Shpjegime"/>
      <sheetName val="Nota Përfundimtare"/>
      <sheetName val="Statistika Përfundimtare"/>
    </sheetNames>
    <sheetDataSet>
      <sheetData sheetId="0">
        <row r="6">
          <cell r="Z6" t="str">
            <v>M.Z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ygold@hotmail.com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Relationship Id="rId6" Type="http://schemas.openxmlformats.org/officeDocument/2006/relationships/comments" Target="../comments5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Y132"/>
  <sheetViews>
    <sheetView workbookViewId="0">
      <pane xSplit="25" ySplit="5" topLeftCell="Z6" activePane="bottomRight" state="frozen"/>
      <selection pane="topRight" activeCell="Z1" sqref="Z1"/>
      <selection pane="bottomLeft" activeCell="A6" sqref="A6"/>
      <selection pane="bottomRight" activeCell="D8" sqref="D8:H8"/>
    </sheetView>
  </sheetViews>
  <sheetFormatPr defaultRowHeight="15" x14ac:dyDescent="0.25"/>
  <cols>
    <col min="1" max="1" width="12.7109375" style="1" customWidth="1"/>
    <col min="2" max="2" width="25.7109375" style="1" customWidth="1"/>
    <col min="3" max="3" width="6.7109375" style="1" customWidth="1"/>
    <col min="4" max="24" width="6.28515625" style="1" customWidth="1"/>
    <col min="25" max="25" width="5.140625" style="1" hidden="1" customWidth="1"/>
    <col min="26" max="16384" width="9.140625" style="1"/>
  </cols>
  <sheetData>
    <row r="1" spans="1:25" ht="15" customHeight="1" thickBot="1" x14ac:dyDescent="0.3">
      <c r="A1" s="685" t="s">
        <v>218</v>
      </c>
      <c r="B1" s="680" t="s">
        <v>209</v>
      </c>
      <c r="C1" s="754" t="s">
        <v>220</v>
      </c>
      <c r="D1" s="754"/>
      <c r="E1" s="754"/>
      <c r="F1" s="754"/>
      <c r="G1" s="754"/>
      <c r="H1" s="754"/>
      <c r="I1" s="755" t="s">
        <v>117</v>
      </c>
      <c r="J1" s="755"/>
      <c r="K1" s="755"/>
      <c r="L1" s="755"/>
      <c r="M1" s="755"/>
      <c r="N1" s="755"/>
      <c r="O1" s="754" t="s">
        <v>97</v>
      </c>
      <c r="P1" s="754"/>
      <c r="Q1" s="754"/>
      <c r="R1" s="754"/>
      <c r="S1" s="754"/>
      <c r="T1" s="756" t="s">
        <v>19</v>
      </c>
      <c r="U1" s="756"/>
      <c r="V1" s="754" t="s">
        <v>146</v>
      </c>
      <c r="W1" s="754"/>
      <c r="X1" s="754"/>
    </row>
    <row r="2" spans="1:25" ht="30" customHeight="1" thickBot="1" x14ac:dyDescent="0.3">
      <c r="A2" s="695" t="s">
        <v>2</v>
      </c>
      <c r="B2" s="757" t="s">
        <v>180</v>
      </c>
      <c r="C2" s="758"/>
      <c r="D2" s="809" t="s">
        <v>184</v>
      </c>
      <c r="E2" s="806"/>
      <c r="F2" s="806"/>
      <c r="G2" s="807"/>
      <c r="H2" s="809" t="s">
        <v>9</v>
      </c>
      <c r="I2" s="807"/>
      <c r="J2" s="399" t="s">
        <v>33</v>
      </c>
      <c r="K2" s="808" t="s">
        <v>183</v>
      </c>
      <c r="L2" s="808"/>
      <c r="M2" s="808"/>
      <c r="N2" s="808"/>
      <c r="O2" s="808"/>
      <c r="P2" s="808" t="s">
        <v>185</v>
      </c>
      <c r="Q2" s="808"/>
      <c r="R2" s="808"/>
      <c r="S2" s="808"/>
      <c r="T2" s="808"/>
      <c r="U2" s="399" t="s">
        <v>182</v>
      </c>
      <c r="V2" s="397" t="s">
        <v>186</v>
      </c>
      <c r="W2" s="806" t="s">
        <v>11</v>
      </c>
      <c r="X2" s="807"/>
    </row>
    <row r="3" spans="1:25" ht="50.1" customHeight="1" thickTop="1" x14ac:dyDescent="0.25">
      <c r="A3" s="759" t="s">
        <v>215</v>
      </c>
      <c r="B3" s="761" t="s">
        <v>178</v>
      </c>
      <c r="C3" s="762"/>
      <c r="D3" s="765" t="s">
        <v>101</v>
      </c>
      <c r="E3" s="752" t="s">
        <v>102</v>
      </c>
      <c r="F3" s="752" t="s">
        <v>103</v>
      </c>
      <c r="G3" s="767" t="s">
        <v>193</v>
      </c>
      <c r="H3" s="769" t="s">
        <v>104</v>
      </c>
      <c r="I3" s="767" t="s">
        <v>105</v>
      </c>
      <c r="J3" s="771" t="s">
        <v>106</v>
      </c>
      <c r="K3" s="769" t="s">
        <v>107</v>
      </c>
      <c r="L3" s="752" t="s">
        <v>108</v>
      </c>
      <c r="M3" s="752" t="s">
        <v>109</v>
      </c>
      <c r="N3" s="752" t="s">
        <v>194</v>
      </c>
      <c r="O3" s="767" t="s">
        <v>111</v>
      </c>
      <c r="P3" s="752" t="s">
        <v>112</v>
      </c>
      <c r="Q3" s="752" t="s">
        <v>110</v>
      </c>
      <c r="R3" s="752" t="s">
        <v>195</v>
      </c>
      <c r="S3" s="752" t="s">
        <v>196</v>
      </c>
      <c r="T3" s="752" t="s">
        <v>197</v>
      </c>
      <c r="U3" s="773" t="s">
        <v>198</v>
      </c>
      <c r="V3" s="773" t="s">
        <v>142</v>
      </c>
      <c r="W3" s="752" t="s">
        <v>114</v>
      </c>
      <c r="X3" s="767" t="s">
        <v>114</v>
      </c>
    </row>
    <row r="4" spans="1:25" ht="50.1" customHeight="1" thickBot="1" x14ac:dyDescent="0.3">
      <c r="A4" s="760"/>
      <c r="B4" s="763"/>
      <c r="C4" s="764"/>
      <c r="D4" s="766"/>
      <c r="E4" s="753" t="s">
        <v>102</v>
      </c>
      <c r="F4" s="753" t="s">
        <v>103</v>
      </c>
      <c r="G4" s="768" t="s">
        <v>104</v>
      </c>
      <c r="H4" s="770" t="s">
        <v>104</v>
      </c>
      <c r="I4" s="768" t="s">
        <v>105</v>
      </c>
      <c r="J4" s="772" t="s">
        <v>106</v>
      </c>
      <c r="K4" s="770" t="s">
        <v>107</v>
      </c>
      <c r="L4" s="753" t="s">
        <v>108</v>
      </c>
      <c r="M4" s="753" t="s">
        <v>109</v>
      </c>
      <c r="N4" s="753"/>
      <c r="O4" s="768"/>
      <c r="P4" s="753" t="s">
        <v>111</v>
      </c>
      <c r="Q4" s="753" t="s">
        <v>111</v>
      </c>
      <c r="R4" s="753" t="s">
        <v>112</v>
      </c>
      <c r="S4" s="753" t="s">
        <v>112</v>
      </c>
      <c r="T4" s="753" t="s">
        <v>112</v>
      </c>
      <c r="U4" s="774" t="s">
        <v>142</v>
      </c>
      <c r="V4" s="774" t="s">
        <v>113</v>
      </c>
      <c r="W4" s="753" t="s">
        <v>114</v>
      </c>
      <c r="X4" s="768" t="s">
        <v>114</v>
      </c>
    </row>
    <row r="5" spans="1:25" ht="30" customHeight="1" thickBot="1" x14ac:dyDescent="0.3">
      <c r="A5" s="277" t="s">
        <v>124</v>
      </c>
      <c r="B5" s="278" t="s">
        <v>122</v>
      </c>
      <c r="C5" s="278" t="s">
        <v>205</v>
      </c>
      <c r="D5" s="786" t="s">
        <v>123</v>
      </c>
      <c r="E5" s="786"/>
      <c r="F5" s="786"/>
      <c r="G5" s="786"/>
      <c r="H5" s="786"/>
      <c r="I5" s="786" t="s">
        <v>206</v>
      </c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75" t="s">
        <v>181</v>
      </c>
      <c r="W5" s="775"/>
      <c r="X5" s="776"/>
      <c r="Y5" s="85"/>
    </row>
    <row r="6" spans="1:25" ht="12" customHeight="1" x14ac:dyDescent="0.25">
      <c r="A6" s="791">
        <v>1</v>
      </c>
      <c r="B6" s="794"/>
      <c r="C6" s="737"/>
      <c r="D6" s="777" t="s">
        <v>179</v>
      </c>
      <c r="E6" s="778"/>
      <c r="F6" s="778"/>
      <c r="G6" s="778"/>
      <c r="H6" s="779"/>
      <c r="I6" s="777" t="s">
        <v>207</v>
      </c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9"/>
      <c r="V6" s="737"/>
      <c r="W6" s="737"/>
      <c r="X6" s="740"/>
      <c r="Y6" s="700" t="s">
        <v>0</v>
      </c>
    </row>
    <row r="7" spans="1:25" ht="12" customHeight="1" x14ac:dyDescent="0.25">
      <c r="A7" s="792"/>
      <c r="B7" s="795"/>
      <c r="C7" s="738"/>
      <c r="D7" s="780" t="s">
        <v>203</v>
      </c>
      <c r="E7" s="781"/>
      <c r="F7" s="781"/>
      <c r="G7" s="781"/>
      <c r="H7" s="782"/>
      <c r="I7" s="780" t="s">
        <v>208</v>
      </c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2"/>
      <c r="V7" s="738"/>
      <c r="W7" s="738"/>
      <c r="X7" s="741"/>
      <c r="Y7" s="701" t="s">
        <v>1</v>
      </c>
    </row>
    <row r="8" spans="1:25" ht="12" customHeight="1" thickBot="1" x14ac:dyDescent="0.3">
      <c r="A8" s="793"/>
      <c r="B8" s="796"/>
      <c r="C8" s="739"/>
      <c r="D8" s="787" t="s">
        <v>125</v>
      </c>
      <c r="E8" s="788"/>
      <c r="F8" s="788"/>
      <c r="G8" s="788"/>
      <c r="H8" s="789"/>
      <c r="I8" s="783" t="s">
        <v>204</v>
      </c>
      <c r="J8" s="784"/>
      <c r="K8" s="784"/>
      <c r="L8" s="784"/>
      <c r="M8" s="784"/>
      <c r="N8" s="784"/>
      <c r="O8" s="784"/>
      <c r="P8" s="784"/>
      <c r="Q8" s="784"/>
      <c r="R8" s="784"/>
      <c r="S8" s="784"/>
      <c r="T8" s="784"/>
      <c r="U8" s="785"/>
      <c r="V8" s="739"/>
      <c r="W8" s="739"/>
      <c r="X8" s="742"/>
      <c r="Y8" s="702" t="s">
        <v>223</v>
      </c>
    </row>
    <row r="9" spans="1:25" ht="12" customHeight="1" x14ac:dyDescent="0.25">
      <c r="A9" s="791">
        <v>2</v>
      </c>
      <c r="B9" s="794"/>
      <c r="C9" s="737"/>
      <c r="D9" s="777"/>
      <c r="E9" s="778"/>
      <c r="F9" s="778"/>
      <c r="G9" s="778"/>
      <c r="H9" s="779"/>
      <c r="I9" s="743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5"/>
      <c r="V9" s="737"/>
      <c r="W9" s="737"/>
      <c r="X9" s="740"/>
      <c r="Y9" s="696"/>
    </row>
    <row r="10" spans="1:25" ht="12" customHeight="1" x14ac:dyDescent="0.25">
      <c r="A10" s="792"/>
      <c r="B10" s="795"/>
      <c r="C10" s="738"/>
      <c r="D10" s="780"/>
      <c r="E10" s="781"/>
      <c r="F10" s="781"/>
      <c r="G10" s="781"/>
      <c r="H10" s="782"/>
      <c r="I10" s="746"/>
      <c r="J10" s="747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8"/>
      <c r="V10" s="738"/>
      <c r="W10" s="738"/>
      <c r="X10" s="741"/>
      <c r="Y10" s="697"/>
    </row>
    <row r="11" spans="1:25" ht="12" customHeight="1" thickBot="1" x14ac:dyDescent="0.3">
      <c r="A11" s="793"/>
      <c r="B11" s="796"/>
      <c r="C11" s="739"/>
      <c r="D11" s="787"/>
      <c r="E11" s="788"/>
      <c r="F11" s="788"/>
      <c r="G11" s="788"/>
      <c r="H11" s="789"/>
      <c r="I11" s="749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1"/>
      <c r="V11" s="739"/>
      <c r="W11" s="739"/>
      <c r="X11" s="742"/>
      <c r="Y11" s="698"/>
    </row>
    <row r="12" spans="1:25" ht="12" customHeight="1" x14ac:dyDescent="0.25">
      <c r="A12" s="791">
        <v>3</v>
      </c>
      <c r="B12" s="794"/>
      <c r="C12" s="737"/>
      <c r="D12" s="777"/>
      <c r="E12" s="778"/>
      <c r="F12" s="778"/>
      <c r="G12" s="778"/>
      <c r="H12" s="779"/>
      <c r="I12" s="743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5"/>
      <c r="V12" s="737"/>
      <c r="W12" s="737"/>
      <c r="X12" s="740"/>
      <c r="Y12" s="700"/>
    </row>
    <row r="13" spans="1:25" ht="12" customHeight="1" x14ac:dyDescent="0.25">
      <c r="A13" s="792"/>
      <c r="B13" s="795"/>
      <c r="C13" s="738"/>
      <c r="D13" s="780"/>
      <c r="E13" s="781"/>
      <c r="F13" s="781"/>
      <c r="G13" s="781"/>
      <c r="H13" s="782"/>
      <c r="I13" s="746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8"/>
      <c r="V13" s="738"/>
      <c r="W13" s="738"/>
      <c r="X13" s="741"/>
      <c r="Y13" s="700" t="s">
        <v>221</v>
      </c>
    </row>
    <row r="14" spans="1:25" ht="12" customHeight="1" thickBot="1" x14ac:dyDescent="0.3">
      <c r="A14" s="793"/>
      <c r="B14" s="796"/>
      <c r="C14" s="739"/>
      <c r="D14" s="787"/>
      <c r="E14" s="788"/>
      <c r="F14" s="788"/>
      <c r="G14" s="788"/>
      <c r="H14" s="789"/>
      <c r="I14" s="749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1"/>
      <c r="V14" s="739"/>
      <c r="W14" s="739"/>
      <c r="X14" s="742"/>
      <c r="Y14" s="701" t="s">
        <v>222</v>
      </c>
    </row>
    <row r="15" spans="1:25" ht="12" customHeight="1" x14ac:dyDescent="0.25">
      <c r="A15" s="791">
        <v>4</v>
      </c>
      <c r="B15" s="794"/>
      <c r="C15" s="797"/>
      <c r="D15" s="777"/>
      <c r="E15" s="778"/>
      <c r="F15" s="778"/>
      <c r="G15" s="778"/>
      <c r="H15" s="779"/>
      <c r="I15" s="743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5"/>
      <c r="V15" s="737"/>
      <c r="W15" s="737"/>
      <c r="X15" s="740"/>
    </row>
    <row r="16" spans="1:25" ht="12" customHeight="1" x14ac:dyDescent="0.25">
      <c r="A16" s="792"/>
      <c r="B16" s="795"/>
      <c r="C16" s="798"/>
      <c r="D16" s="780"/>
      <c r="E16" s="781"/>
      <c r="F16" s="781"/>
      <c r="G16" s="781"/>
      <c r="H16" s="782"/>
      <c r="I16" s="746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8"/>
      <c r="V16" s="738"/>
      <c r="W16" s="738"/>
      <c r="X16" s="741"/>
    </row>
    <row r="17" spans="1:24" ht="12" customHeight="1" thickBot="1" x14ac:dyDescent="0.3">
      <c r="A17" s="793"/>
      <c r="B17" s="796"/>
      <c r="C17" s="799"/>
      <c r="D17" s="787"/>
      <c r="E17" s="788"/>
      <c r="F17" s="788"/>
      <c r="G17" s="788"/>
      <c r="H17" s="789"/>
      <c r="I17" s="749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1"/>
      <c r="V17" s="739"/>
      <c r="W17" s="739"/>
      <c r="X17" s="742"/>
    </row>
    <row r="18" spans="1:24" ht="12" customHeight="1" x14ac:dyDescent="0.25">
      <c r="A18" s="791">
        <v>5</v>
      </c>
      <c r="B18" s="794"/>
      <c r="C18" s="797"/>
      <c r="D18" s="777"/>
      <c r="E18" s="778"/>
      <c r="F18" s="778"/>
      <c r="G18" s="778"/>
      <c r="H18" s="779"/>
      <c r="I18" s="743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5"/>
      <c r="V18" s="737"/>
      <c r="W18" s="737"/>
      <c r="X18" s="740"/>
    </row>
    <row r="19" spans="1:24" ht="12" customHeight="1" x14ac:dyDescent="0.25">
      <c r="A19" s="792"/>
      <c r="B19" s="795"/>
      <c r="C19" s="798"/>
      <c r="D19" s="780"/>
      <c r="E19" s="781"/>
      <c r="F19" s="781"/>
      <c r="G19" s="781"/>
      <c r="H19" s="782"/>
      <c r="I19" s="746"/>
      <c r="J19" s="747"/>
      <c r="K19" s="747"/>
      <c r="L19" s="747"/>
      <c r="M19" s="747"/>
      <c r="N19" s="747"/>
      <c r="O19" s="747"/>
      <c r="P19" s="747"/>
      <c r="Q19" s="747"/>
      <c r="R19" s="747"/>
      <c r="S19" s="747"/>
      <c r="T19" s="747"/>
      <c r="U19" s="748"/>
      <c r="V19" s="738"/>
      <c r="W19" s="738"/>
      <c r="X19" s="741"/>
    </row>
    <row r="20" spans="1:24" ht="12" customHeight="1" thickBot="1" x14ac:dyDescent="0.3">
      <c r="A20" s="793"/>
      <c r="B20" s="796"/>
      <c r="C20" s="799"/>
      <c r="D20" s="787"/>
      <c r="E20" s="788" t="s">
        <v>139</v>
      </c>
      <c r="F20" s="788"/>
      <c r="G20" s="788"/>
      <c r="H20" s="789"/>
      <c r="I20" s="749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1"/>
      <c r="V20" s="739"/>
      <c r="W20" s="739"/>
      <c r="X20" s="742"/>
    </row>
    <row r="21" spans="1:24" ht="12" customHeight="1" x14ac:dyDescent="0.25">
      <c r="A21" s="791">
        <v>6</v>
      </c>
      <c r="B21" s="794"/>
      <c r="C21" s="797"/>
      <c r="D21" s="777"/>
      <c r="E21" s="778"/>
      <c r="F21" s="778"/>
      <c r="G21" s="778"/>
      <c r="H21" s="779"/>
      <c r="I21" s="743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5"/>
      <c r="V21" s="737"/>
      <c r="W21" s="737"/>
      <c r="X21" s="740"/>
    </row>
    <row r="22" spans="1:24" ht="12" customHeight="1" x14ac:dyDescent="0.25">
      <c r="A22" s="792"/>
      <c r="B22" s="795"/>
      <c r="C22" s="798"/>
      <c r="D22" s="780"/>
      <c r="E22" s="781"/>
      <c r="F22" s="781"/>
      <c r="G22" s="781"/>
      <c r="H22" s="782"/>
      <c r="I22" s="746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8"/>
      <c r="V22" s="738"/>
      <c r="W22" s="738"/>
      <c r="X22" s="741"/>
    </row>
    <row r="23" spans="1:24" ht="12" customHeight="1" thickBot="1" x14ac:dyDescent="0.3">
      <c r="A23" s="793"/>
      <c r="B23" s="796"/>
      <c r="C23" s="799"/>
      <c r="D23" s="787"/>
      <c r="E23" s="788"/>
      <c r="F23" s="788"/>
      <c r="G23" s="788"/>
      <c r="H23" s="789"/>
      <c r="I23" s="749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1"/>
      <c r="V23" s="739"/>
      <c r="W23" s="739"/>
      <c r="X23" s="742"/>
    </row>
    <row r="24" spans="1:24" ht="12" customHeight="1" x14ac:dyDescent="0.25">
      <c r="A24" s="791">
        <v>7</v>
      </c>
      <c r="B24" s="794"/>
      <c r="C24" s="797"/>
      <c r="D24" s="777"/>
      <c r="E24" s="778"/>
      <c r="F24" s="778"/>
      <c r="G24" s="778"/>
      <c r="H24" s="779"/>
      <c r="I24" s="743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5"/>
      <c r="V24" s="737"/>
      <c r="W24" s="737"/>
      <c r="X24" s="740"/>
    </row>
    <row r="25" spans="1:24" ht="12" customHeight="1" x14ac:dyDescent="0.25">
      <c r="A25" s="792"/>
      <c r="B25" s="795"/>
      <c r="C25" s="798"/>
      <c r="D25" s="780"/>
      <c r="E25" s="781"/>
      <c r="F25" s="781"/>
      <c r="G25" s="781"/>
      <c r="H25" s="782"/>
      <c r="I25" s="746"/>
      <c r="J25" s="747"/>
      <c r="K25" s="747"/>
      <c r="L25" s="747"/>
      <c r="M25" s="747"/>
      <c r="N25" s="747"/>
      <c r="O25" s="747"/>
      <c r="P25" s="747"/>
      <c r="Q25" s="747"/>
      <c r="R25" s="747"/>
      <c r="S25" s="747"/>
      <c r="T25" s="747"/>
      <c r="U25" s="748"/>
      <c r="V25" s="738"/>
      <c r="W25" s="738"/>
      <c r="X25" s="741"/>
    </row>
    <row r="26" spans="1:24" ht="12" customHeight="1" thickBot="1" x14ac:dyDescent="0.3">
      <c r="A26" s="793"/>
      <c r="B26" s="796"/>
      <c r="C26" s="799"/>
      <c r="D26" s="787"/>
      <c r="E26" s="788"/>
      <c r="F26" s="788"/>
      <c r="G26" s="788"/>
      <c r="H26" s="789"/>
      <c r="I26" s="749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1"/>
      <c r="V26" s="739"/>
      <c r="W26" s="739"/>
      <c r="X26" s="742"/>
    </row>
    <row r="27" spans="1:24" ht="12" customHeight="1" x14ac:dyDescent="0.25">
      <c r="A27" s="791">
        <v>8</v>
      </c>
      <c r="B27" s="794"/>
      <c r="C27" s="797"/>
      <c r="D27" s="777"/>
      <c r="E27" s="778"/>
      <c r="F27" s="778"/>
      <c r="G27" s="778"/>
      <c r="H27" s="779"/>
      <c r="I27" s="743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5"/>
      <c r="V27" s="737"/>
      <c r="W27" s="737"/>
      <c r="X27" s="740"/>
    </row>
    <row r="28" spans="1:24" ht="12" customHeight="1" x14ac:dyDescent="0.25">
      <c r="A28" s="792"/>
      <c r="B28" s="795"/>
      <c r="C28" s="798"/>
      <c r="D28" s="780"/>
      <c r="E28" s="781"/>
      <c r="F28" s="781"/>
      <c r="G28" s="781"/>
      <c r="H28" s="782"/>
      <c r="I28" s="746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8"/>
      <c r="V28" s="738"/>
      <c r="W28" s="738"/>
      <c r="X28" s="741"/>
    </row>
    <row r="29" spans="1:24" ht="12" customHeight="1" thickBot="1" x14ac:dyDescent="0.3">
      <c r="A29" s="793"/>
      <c r="B29" s="796"/>
      <c r="C29" s="799"/>
      <c r="D29" s="787"/>
      <c r="E29" s="788"/>
      <c r="F29" s="788"/>
      <c r="G29" s="788"/>
      <c r="H29" s="789"/>
      <c r="I29" s="749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1"/>
      <c r="V29" s="739"/>
      <c r="W29" s="739"/>
      <c r="X29" s="742"/>
    </row>
    <row r="30" spans="1:24" ht="12" customHeight="1" x14ac:dyDescent="0.25">
      <c r="A30" s="791">
        <v>9</v>
      </c>
      <c r="B30" s="794"/>
      <c r="C30" s="797"/>
      <c r="D30" s="777"/>
      <c r="E30" s="778"/>
      <c r="F30" s="778"/>
      <c r="G30" s="778"/>
      <c r="H30" s="779"/>
      <c r="I30" s="743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5"/>
      <c r="V30" s="737"/>
      <c r="W30" s="737"/>
      <c r="X30" s="740"/>
    </row>
    <row r="31" spans="1:24" ht="12" customHeight="1" x14ac:dyDescent="0.25">
      <c r="A31" s="792"/>
      <c r="B31" s="795"/>
      <c r="C31" s="798"/>
      <c r="D31" s="780"/>
      <c r="E31" s="781"/>
      <c r="F31" s="781"/>
      <c r="G31" s="781"/>
      <c r="H31" s="782"/>
      <c r="I31" s="746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8"/>
      <c r="V31" s="738"/>
      <c r="W31" s="738"/>
      <c r="X31" s="741"/>
    </row>
    <row r="32" spans="1:24" ht="12" customHeight="1" thickBot="1" x14ac:dyDescent="0.3">
      <c r="A32" s="793"/>
      <c r="B32" s="796"/>
      <c r="C32" s="799"/>
      <c r="D32" s="787"/>
      <c r="E32" s="788"/>
      <c r="F32" s="788"/>
      <c r="G32" s="788"/>
      <c r="H32" s="789"/>
      <c r="I32" s="749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1"/>
      <c r="V32" s="739"/>
      <c r="W32" s="739"/>
      <c r="X32" s="742"/>
    </row>
    <row r="33" spans="1:24" ht="12" customHeight="1" x14ac:dyDescent="0.25">
      <c r="A33" s="791">
        <v>10</v>
      </c>
      <c r="B33" s="794"/>
      <c r="C33" s="797"/>
      <c r="D33" s="777"/>
      <c r="E33" s="778"/>
      <c r="F33" s="778"/>
      <c r="G33" s="778"/>
      <c r="H33" s="779"/>
      <c r="I33" s="743"/>
      <c r="J33" s="744"/>
      <c r="K33" s="744"/>
      <c r="L33" s="744"/>
      <c r="M33" s="744"/>
      <c r="N33" s="744"/>
      <c r="O33" s="744"/>
      <c r="P33" s="744"/>
      <c r="Q33" s="744"/>
      <c r="R33" s="744"/>
      <c r="S33" s="744"/>
      <c r="T33" s="744"/>
      <c r="U33" s="745"/>
      <c r="V33" s="737"/>
      <c r="W33" s="737"/>
      <c r="X33" s="740"/>
    </row>
    <row r="34" spans="1:24" ht="12" customHeight="1" x14ac:dyDescent="0.25">
      <c r="A34" s="792"/>
      <c r="B34" s="795"/>
      <c r="C34" s="798"/>
      <c r="D34" s="780"/>
      <c r="E34" s="781"/>
      <c r="F34" s="781"/>
      <c r="G34" s="781"/>
      <c r="H34" s="782"/>
      <c r="I34" s="746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8"/>
      <c r="V34" s="738"/>
      <c r="W34" s="738"/>
      <c r="X34" s="741"/>
    </row>
    <row r="35" spans="1:24" ht="12" customHeight="1" thickBot="1" x14ac:dyDescent="0.3">
      <c r="A35" s="793"/>
      <c r="B35" s="796"/>
      <c r="C35" s="799"/>
      <c r="D35" s="787"/>
      <c r="E35" s="788"/>
      <c r="F35" s="788"/>
      <c r="G35" s="788"/>
      <c r="H35" s="789"/>
      <c r="I35" s="749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1"/>
      <c r="V35" s="739"/>
      <c r="W35" s="739"/>
      <c r="X35" s="742"/>
    </row>
    <row r="36" spans="1:24" ht="12" customHeight="1" x14ac:dyDescent="0.25">
      <c r="A36" s="791">
        <v>11</v>
      </c>
      <c r="B36" s="794"/>
      <c r="C36" s="797"/>
      <c r="D36" s="777"/>
      <c r="E36" s="778"/>
      <c r="F36" s="778"/>
      <c r="G36" s="778"/>
      <c r="H36" s="779"/>
      <c r="I36" s="743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5"/>
      <c r="V36" s="737"/>
      <c r="W36" s="737"/>
      <c r="X36" s="740"/>
    </row>
    <row r="37" spans="1:24" ht="12" customHeight="1" x14ac:dyDescent="0.25">
      <c r="A37" s="792"/>
      <c r="B37" s="795"/>
      <c r="C37" s="798"/>
      <c r="D37" s="780"/>
      <c r="E37" s="781"/>
      <c r="F37" s="781"/>
      <c r="G37" s="781"/>
      <c r="H37" s="782"/>
      <c r="I37" s="746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8"/>
      <c r="V37" s="738"/>
      <c r="W37" s="738"/>
      <c r="X37" s="741"/>
    </row>
    <row r="38" spans="1:24" ht="12" customHeight="1" thickBot="1" x14ac:dyDescent="0.3">
      <c r="A38" s="793"/>
      <c r="B38" s="796"/>
      <c r="C38" s="799"/>
      <c r="D38" s="787"/>
      <c r="E38" s="788"/>
      <c r="F38" s="788"/>
      <c r="G38" s="788"/>
      <c r="H38" s="789"/>
      <c r="I38" s="749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1"/>
      <c r="V38" s="739"/>
      <c r="W38" s="739"/>
      <c r="X38" s="742"/>
    </row>
    <row r="39" spans="1:24" ht="12" customHeight="1" x14ac:dyDescent="0.25">
      <c r="A39" s="791">
        <v>12</v>
      </c>
      <c r="B39" s="794"/>
      <c r="C39" s="797"/>
      <c r="D39" s="777"/>
      <c r="E39" s="778"/>
      <c r="F39" s="778"/>
      <c r="G39" s="778"/>
      <c r="H39" s="779"/>
      <c r="I39" s="743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5"/>
      <c r="V39" s="737"/>
      <c r="W39" s="737"/>
      <c r="X39" s="740"/>
    </row>
    <row r="40" spans="1:24" ht="12" customHeight="1" x14ac:dyDescent="0.25">
      <c r="A40" s="792"/>
      <c r="B40" s="795"/>
      <c r="C40" s="798"/>
      <c r="D40" s="780"/>
      <c r="E40" s="781"/>
      <c r="F40" s="781"/>
      <c r="G40" s="781"/>
      <c r="H40" s="782"/>
      <c r="I40" s="746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8"/>
      <c r="V40" s="738"/>
      <c r="W40" s="738"/>
      <c r="X40" s="741"/>
    </row>
    <row r="41" spans="1:24" ht="12" customHeight="1" thickBot="1" x14ac:dyDescent="0.3">
      <c r="A41" s="793"/>
      <c r="B41" s="796"/>
      <c r="C41" s="799"/>
      <c r="D41" s="787"/>
      <c r="E41" s="788"/>
      <c r="F41" s="788"/>
      <c r="G41" s="788"/>
      <c r="H41" s="789"/>
      <c r="I41" s="749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1"/>
      <c r="V41" s="739"/>
      <c r="W41" s="739"/>
      <c r="X41" s="742"/>
    </row>
    <row r="42" spans="1:24" ht="12" customHeight="1" x14ac:dyDescent="0.25">
      <c r="A42" s="791">
        <v>13</v>
      </c>
      <c r="B42" s="794"/>
      <c r="C42" s="797"/>
      <c r="D42" s="777"/>
      <c r="E42" s="778"/>
      <c r="F42" s="778"/>
      <c r="G42" s="778"/>
      <c r="H42" s="779"/>
      <c r="I42" s="743"/>
      <c r="J42" s="744"/>
      <c r="K42" s="744"/>
      <c r="L42" s="744"/>
      <c r="M42" s="744"/>
      <c r="N42" s="744"/>
      <c r="O42" s="744"/>
      <c r="P42" s="744"/>
      <c r="Q42" s="744"/>
      <c r="R42" s="744"/>
      <c r="S42" s="744"/>
      <c r="T42" s="744"/>
      <c r="U42" s="745"/>
      <c r="V42" s="737"/>
      <c r="W42" s="737"/>
      <c r="X42" s="740"/>
    </row>
    <row r="43" spans="1:24" ht="12" customHeight="1" x14ac:dyDescent="0.25">
      <c r="A43" s="792"/>
      <c r="B43" s="795"/>
      <c r="C43" s="798"/>
      <c r="D43" s="780"/>
      <c r="E43" s="781"/>
      <c r="F43" s="781"/>
      <c r="G43" s="781"/>
      <c r="H43" s="782"/>
      <c r="I43" s="746"/>
      <c r="J43" s="747"/>
      <c r="K43" s="747"/>
      <c r="L43" s="747"/>
      <c r="M43" s="747"/>
      <c r="N43" s="747"/>
      <c r="O43" s="747"/>
      <c r="P43" s="747"/>
      <c r="Q43" s="747"/>
      <c r="R43" s="747"/>
      <c r="S43" s="747"/>
      <c r="T43" s="747"/>
      <c r="U43" s="748"/>
      <c r="V43" s="738"/>
      <c r="W43" s="738"/>
      <c r="X43" s="741"/>
    </row>
    <row r="44" spans="1:24" ht="12" customHeight="1" thickBot="1" x14ac:dyDescent="0.3">
      <c r="A44" s="793"/>
      <c r="B44" s="796"/>
      <c r="C44" s="799"/>
      <c r="D44" s="787"/>
      <c r="E44" s="788"/>
      <c r="F44" s="788"/>
      <c r="G44" s="788"/>
      <c r="H44" s="789"/>
      <c r="I44" s="749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1"/>
      <c r="V44" s="739"/>
      <c r="W44" s="739"/>
      <c r="X44" s="742"/>
    </row>
    <row r="45" spans="1:24" ht="12" customHeight="1" x14ac:dyDescent="0.25">
      <c r="A45" s="791">
        <v>14</v>
      </c>
      <c r="B45" s="794"/>
      <c r="C45" s="797"/>
      <c r="D45" s="777"/>
      <c r="E45" s="778"/>
      <c r="F45" s="778"/>
      <c r="G45" s="778"/>
      <c r="H45" s="779"/>
      <c r="I45" s="743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5"/>
      <c r="V45" s="737"/>
      <c r="W45" s="737"/>
      <c r="X45" s="740"/>
    </row>
    <row r="46" spans="1:24" ht="12" customHeight="1" x14ac:dyDescent="0.25">
      <c r="A46" s="792"/>
      <c r="B46" s="795"/>
      <c r="C46" s="798"/>
      <c r="D46" s="780"/>
      <c r="E46" s="781"/>
      <c r="F46" s="781"/>
      <c r="G46" s="781"/>
      <c r="H46" s="782"/>
      <c r="I46" s="746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8"/>
      <c r="V46" s="738"/>
      <c r="W46" s="738"/>
      <c r="X46" s="741"/>
    </row>
    <row r="47" spans="1:24" ht="12" customHeight="1" thickBot="1" x14ac:dyDescent="0.3">
      <c r="A47" s="793"/>
      <c r="B47" s="796"/>
      <c r="C47" s="799"/>
      <c r="D47" s="787"/>
      <c r="E47" s="788"/>
      <c r="F47" s="788"/>
      <c r="G47" s="788"/>
      <c r="H47" s="789"/>
      <c r="I47" s="749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1"/>
      <c r="V47" s="739"/>
      <c r="W47" s="739"/>
      <c r="X47" s="742"/>
    </row>
    <row r="48" spans="1:24" ht="12" customHeight="1" x14ac:dyDescent="0.25">
      <c r="A48" s="791">
        <v>15</v>
      </c>
      <c r="B48" s="794"/>
      <c r="C48" s="797"/>
      <c r="D48" s="777"/>
      <c r="E48" s="778"/>
      <c r="F48" s="778"/>
      <c r="G48" s="778"/>
      <c r="H48" s="779"/>
      <c r="I48" s="743"/>
      <c r="J48" s="744"/>
      <c r="K48" s="744"/>
      <c r="L48" s="744"/>
      <c r="M48" s="744"/>
      <c r="N48" s="744"/>
      <c r="O48" s="744"/>
      <c r="P48" s="744"/>
      <c r="Q48" s="744"/>
      <c r="R48" s="744"/>
      <c r="S48" s="744"/>
      <c r="T48" s="744"/>
      <c r="U48" s="745"/>
      <c r="V48" s="737"/>
      <c r="W48" s="737"/>
      <c r="X48" s="740"/>
    </row>
    <row r="49" spans="1:24" ht="12" customHeight="1" x14ac:dyDescent="0.25">
      <c r="A49" s="792"/>
      <c r="B49" s="795"/>
      <c r="C49" s="798"/>
      <c r="D49" s="780"/>
      <c r="E49" s="781"/>
      <c r="F49" s="781"/>
      <c r="G49" s="781"/>
      <c r="H49" s="782"/>
      <c r="I49" s="746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8"/>
      <c r="V49" s="738"/>
      <c r="W49" s="738"/>
      <c r="X49" s="741"/>
    </row>
    <row r="50" spans="1:24" ht="12" customHeight="1" thickBot="1" x14ac:dyDescent="0.3">
      <c r="A50" s="793"/>
      <c r="B50" s="796"/>
      <c r="C50" s="799"/>
      <c r="D50" s="787"/>
      <c r="E50" s="788"/>
      <c r="F50" s="788"/>
      <c r="G50" s="788"/>
      <c r="H50" s="789"/>
      <c r="I50" s="749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1"/>
      <c r="V50" s="739"/>
      <c r="W50" s="739"/>
      <c r="X50" s="742"/>
    </row>
    <row r="51" spans="1:24" ht="12" customHeight="1" x14ac:dyDescent="0.25">
      <c r="A51" s="791">
        <v>16</v>
      </c>
      <c r="B51" s="794"/>
      <c r="C51" s="797"/>
      <c r="D51" s="777"/>
      <c r="E51" s="778"/>
      <c r="F51" s="778"/>
      <c r="G51" s="778"/>
      <c r="H51" s="779"/>
      <c r="I51" s="743"/>
      <c r="J51" s="744"/>
      <c r="K51" s="744"/>
      <c r="L51" s="744"/>
      <c r="M51" s="744"/>
      <c r="N51" s="744"/>
      <c r="O51" s="744"/>
      <c r="P51" s="744"/>
      <c r="Q51" s="744"/>
      <c r="R51" s="744"/>
      <c r="S51" s="744"/>
      <c r="T51" s="744"/>
      <c r="U51" s="745"/>
      <c r="V51" s="737"/>
      <c r="W51" s="737"/>
      <c r="X51" s="740"/>
    </row>
    <row r="52" spans="1:24" ht="12" customHeight="1" x14ac:dyDescent="0.25">
      <c r="A52" s="792"/>
      <c r="B52" s="795"/>
      <c r="C52" s="798"/>
      <c r="D52" s="780"/>
      <c r="E52" s="781"/>
      <c r="F52" s="781"/>
      <c r="G52" s="781"/>
      <c r="H52" s="782"/>
      <c r="I52" s="746"/>
      <c r="J52" s="747"/>
      <c r="K52" s="747"/>
      <c r="L52" s="747"/>
      <c r="M52" s="747"/>
      <c r="N52" s="747"/>
      <c r="O52" s="747"/>
      <c r="P52" s="747"/>
      <c r="Q52" s="747"/>
      <c r="R52" s="747"/>
      <c r="S52" s="747"/>
      <c r="T52" s="747"/>
      <c r="U52" s="748"/>
      <c r="V52" s="738"/>
      <c r="W52" s="738"/>
      <c r="X52" s="741"/>
    </row>
    <row r="53" spans="1:24" ht="12" customHeight="1" thickBot="1" x14ac:dyDescent="0.3">
      <c r="A53" s="793"/>
      <c r="B53" s="796"/>
      <c r="C53" s="799"/>
      <c r="D53" s="787"/>
      <c r="E53" s="788"/>
      <c r="F53" s="788"/>
      <c r="G53" s="788"/>
      <c r="H53" s="789"/>
      <c r="I53" s="749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1"/>
      <c r="V53" s="739"/>
      <c r="W53" s="739"/>
      <c r="X53" s="742"/>
    </row>
    <row r="54" spans="1:24" ht="12" customHeight="1" x14ac:dyDescent="0.25">
      <c r="A54" s="791">
        <v>17</v>
      </c>
      <c r="B54" s="794"/>
      <c r="C54" s="797"/>
      <c r="D54" s="777"/>
      <c r="E54" s="778"/>
      <c r="F54" s="778"/>
      <c r="G54" s="778"/>
      <c r="H54" s="779"/>
      <c r="I54" s="743"/>
      <c r="J54" s="744"/>
      <c r="K54" s="744"/>
      <c r="L54" s="744"/>
      <c r="M54" s="744"/>
      <c r="N54" s="744"/>
      <c r="O54" s="744"/>
      <c r="P54" s="744"/>
      <c r="Q54" s="744"/>
      <c r="R54" s="744"/>
      <c r="S54" s="744"/>
      <c r="T54" s="744"/>
      <c r="U54" s="745"/>
      <c r="V54" s="737"/>
      <c r="W54" s="737"/>
      <c r="X54" s="740"/>
    </row>
    <row r="55" spans="1:24" ht="12" customHeight="1" x14ac:dyDescent="0.25">
      <c r="A55" s="792"/>
      <c r="B55" s="795"/>
      <c r="C55" s="798"/>
      <c r="D55" s="780"/>
      <c r="E55" s="781"/>
      <c r="F55" s="781"/>
      <c r="G55" s="781"/>
      <c r="H55" s="782"/>
      <c r="I55" s="746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8"/>
      <c r="V55" s="738"/>
      <c r="W55" s="738"/>
      <c r="X55" s="741"/>
    </row>
    <row r="56" spans="1:24" ht="12" customHeight="1" thickBot="1" x14ac:dyDescent="0.3">
      <c r="A56" s="793"/>
      <c r="B56" s="796"/>
      <c r="C56" s="799"/>
      <c r="D56" s="787"/>
      <c r="E56" s="788"/>
      <c r="F56" s="788"/>
      <c r="G56" s="788"/>
      <c r="H56" s="789"/>
      <c r="I56" s="749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1"/>
      <c r="V56" s="739"/>
      <c r="W56" s="739"/>
      <c r="X56" s="742"/>
    </row>
    <row r="57" spans="1:24" ht="12" customHeight="1" x14ac:dyDescent="0.25">
      <c r="A57" s="791">
        <v>18</v>
      </c>
      <c r="B57" s="794"/>
      <c r="C57" s="797"/>
      <c r="D57" s="777"/>
      <c r="E57" s="778"/>
      <c r="F57" s="778"/>
      <c r="G57" s="778"/>
      <c r="H57" s="779"/>
      <c r="I57" s="743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5"/>
      <c r="V57" s="737"/>
      <c r="W57" s="737"/>
      <c r="X57" s="740"/>
    </row>
    <row r="58" spans="1:24" ht="12" customHeight="1" x14ac:dyDescent="0.25">
      <c r="A58" s="792"/>
      <c r="B58" s="795"/>
      <c r="C58" s="798"/>
      <c r="D58" s="780"/>
      <c r="E58" s="781"/>
      <c r="F58" s="781"/>
      <c r="G58" s="781"/>
      <c r="H58" s="782"/>
      <c r="I58" s="746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8"/>
      <c r="V58" s="738"/>
      <c r="W58" s="738"/>
      <c r="X58" s="741"/>
    </row>
    <row r="59" spans="1:24" ht="12" customHeight="1" thickBot="1" x14ac:dyDescent="0.3">
      <c r="A59" s="793"/>
      <c r="B59" s="796"/>
      <c r="C59" s="799"/>
      <c r="D59" s="787"/>
      <c r="E59" s="788"/>
      <c r="F59" s="788"/>
      <c r="G59" s="788"/>
      <c r="H59" s="789"/>
      <c r="I59" s="749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1"/>
      <c r="V59" s="739"/>
      <c r="W59" s="739"/>
      <c r="X59" s="742"/>
    </row>
    <row r="60" spans="1:24" ht="12" customHeight="1" x14ac:dyDescent="0.25">
      <c r="A60" s="791">
        <v>19</v>
      </c>
      <c r="B60" s="794"/>
      <c r="C60" s="797"/>
      <c r="D60" s="777"/>
      <c r="E60" s="778"/>
      <c r="F60" s="778"/>
      <c r="G60" s="778"/>
      <c r="H60" s="779"/>
      <c r="I60" s="743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5"/>
      <c r="V60" s="737"/>
      <c r="W60" s="737"/>
      <c r="X60" s="740"/>
    </row>
    <row r="61" spans="1:24" ht="12" customHeight="1" x14ac:dyDescent="0.25">
      <c r="A61" s="792"/>
      <c r="B61" s="795"/>
      <c r="C61" s="798"/>
      <c r="D61" s="780"/>
      <c r="E61" s="781"/>
      <c r="F61" s="781"/>
      <c r="G61" s="781"/>
      <c r="H61" s="782"/>
      <c r="I61" s="746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8"/>
      <c r="V61" s="738"/>
      <c r="W61" s="738"/>
      <c r="X61" s="741"/>
    </row>
    <row r="62" spans="1:24" ht="12" customHeight="1" thickBot="1" x14ac:dyDescent="0.3">
      <c r="A62" s="793"/>
      <c r="B62" s="796"/>
      <c r="C62" s="799"/>
      <c r="D62" s="787"/>
      <c r="E62" s="788"/>
      <c r="F62" s="788"/>
      <c r="G62" s="788"/>
      <c r="H62" s="789"/>
      <c r="I62" s="749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1"/>
      <c r="V62" s="739"/>
      <c r="W62" s="739"/>
      <c r="X62" s="742"/>
    </row>
    <row r="63" spans="1:24" ht="12" customHeight="1" x14ac:dyDescent="0.25">
      <c r="A63" s="791">
        <v>20</v>
      </c>
      <c r="B63" s="794"/>
      <c r="C63" s="797"/>
      <c r="D63" s="777"/>
      <c r="E63" s="778"/>
      <c r="F63" s="778"/>
      <c r="G63" s="778"/>
      <c r="H63" s="779"/>
      <c r="I63" s="743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5"/>
      <c r="V63" s="737"/>
      <c r="W63" s="737"/>
      <c r="X63" s="740"/>
    </row>
    <row r="64" spans="1:24" ht="12" customHeight="1" x14ac:dyDescent="0.25">
      <c r="A64" s="792"/>
      <c r="B64" s="795"/>
      <c r="C64" s="798"/>
      <c r="D64" s="780"/>
      <c r="E64" s="781"/>
      <c r="F64" s="781"/>
      <c r="G64" s="781"/>
      <c r="H64" s="782"/>
      <c r="I64" s="746"/>
      <c r="J64" s="747"/>
      <c r="K64" s="747"/>
      <c r="L64" s="747"/>
      <c r="M64" s="747"/>
      <c r="N64" s="747"/>
      <c r="O64" s="747"/>
      <c r="P64" s="747"/>
      <c r="Q64" s="747"/>
      <c r="R64" s="747"/>
      <c r="S64" s="747"/>
      <c r="T64" s="747"/>
      <c r="U64" s="748"/>
      <c r="V64" s="738"/>
      <c r="W64" s="738"/>
      <c r="X64" s="741"/>
    </row>
    <row r="65" spans="1:24" ht="12" customHeight="1" thickBot="1" x14ac:dyDescent="0.3">
      <c r="A65" s="793"/>
      <c r="B65" s="796"/>
      <c r="C65" s="799"/>
      <c r="D65" s="787"/>
      <c r="E65" s="788"/>
      <c r="F65" s="788"/>
      <c r="G65" s="788"/>
      <c r="H65" s="789"/>
      <c r="I65" s="749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1"/>
      <c r="V65" s="739"/>
      <c r="W65" s="739"/>
      <c r="X65" s="742"/>
    </row>
    <row r="66" spans="1:24" ht="12" customHeight="1" x14ac:dyDescent="0.25">
      <c r="A66" s="791">
        <v>21</v>
      </c>
      <c r="B66" s="794"/>
      <c r="C66" s="797"/>
      <c r="D66" s="777"/>
      <c r="E66" s="778"/>
      <c r="F66" s="778"/>
      <c r="G66" s="778"/>
      <c r="H66" s="779"/>
      <c r="I66" s="743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5"/>
      <c r="V66" s="737"/>
      <c r="W66" s="737"/>
      <c r="X66" s="740"/>
    </row>
    <row r="67" spans="1:24" ht="12" customHeight="1" x14ac:dyDescent="0.25">
      <c r="A67" s="792"/>
      <c r="B67" s="795"/>
      <c r="C67" s="798"/>
      <c r="D67" s="780"/>
      <c r="E67" s="781"/>
      <c r="F67" s="781"/>
      <c r="G67" s="781"/>
      <c r="H67" s="782"/>
      <c r="I67" s="746"/>
      <c r="J67" s="747"/>
      <c r="K67" s="747"/>
      <c r="L67" s="747"/>
      <c r="M67" s="747"/>
      <c r="N67" s="747"/>
      <c r="O67" s="747"/>
      <c r="P67" s="747"/>
      <c r="Q67" s="747"/>
      <c r="R67" s="747"/>
      <c r="S67" s="747"/>
      <c r="T67" s="747"/>
      <c r="U67" s="748"/>
      <c r="V67" s="738"/>
      <c r="W67" s="738"/>
      <c r="X67" s="741"/>
    </row>
    <row r="68" spans="1:24" ht="12" customHeight="1" thickBot="1" x14ac:dyDescent="0.3">
      <c r="A68" s="793"/>
      <c r="B68" s="796"/>
      <c r="C68" s="799"/>
      <c r="D68" s="787"/>
      <c r="E68" s="788"/>
      <c r="F68" s="788"/>
      <c r="G68" s="788"/>
      <c r="H68" s="789"/>
      <c r="I68" s="749"/>
      <c r="J68" s="750"/>
      <c r="K68" s="750"/>
      <c r="L68" s="750"/>
      <c r="M68" s="750"/>
      <c r="N68" s="750"/>
      <c r="O68" s="750"/>
      <c r="P68" s="750"/>
      <c r="Q68" s="750"/>
      <c r="R68" s="750"/>
      <c r="S68" s="750"/>
      <c r="T68" s="750"/>
      <c r="U68" s="751"/>
      <c r="V68" s="739"/>
      <c r="W68" s="739"/>
      <c r="X68" s="742"/>
    </row>
    <row r="69" spans="1:24" ht="12" customHeight="1" x14ac:dyDescent="0.25">
      <c r="A69" s="791">
        <v>22</v>
      </c>
      <c r="B69" s="794"/>
      <c r="C69" s="797"/>
      <c r="D69" s="777"/>
      <c r="E69" s="778"/>
      <c r="F69" s="778"/>
      <c r="G69" s="778"/>
      <c r="H69" s="779"/>
      <c r="I69" s="743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5"/>
      <c r="V69" s="737"/>
      <c r="W69" s="737"/>
      <c r="X69" s="740"/>
    </row>
    <row r="70" spans="1:24" ht="12" customHeight="1" x14ac:dyDescent="0.25">
      <c r="A70" s="792"/>
      <c r="B70" s="795"/>
      <c r="C70" s="798"/>
      <c r="D70" s="780"/>
      <c r="E70" s="781"/>
      <c r="F70" s="781"/>
      <c r="G70" s="781"/>
      <c r="H70" s="782"/>
      <c r="I70" s="746"/>
      <c r="J70" s="747"/>
      <c r="K70" s="747"/>
      <c r="L70" s="747"/>
      <c r="M70" s="747"/>
      <c r="N70" s="747"/>
      <c r="O70" s="747"/>
      <c r="P70" s="747"/>
      <c r="Q70" s="747"/>
      <c r="R70" s="747"/>
      <c r="S70" s="747"/>
      <c r="T70" s="747"/>
      <c r="U70" s="748"/>
      <c r="V70" s="738"/>
      <c r="W70" s="738"/>
      <c r="X70" s="741"/>
    </row>
    <row r="71" spans="1:24" ht="12" customHeight="1" thickBot="1" x14ac:dyDescent="0.3">
      <c r="A71" s="793"/>
      <c r="B71" s="796"/>
      <c r="C71" s="799"/>
      <c r="D71" s="787"/>
      <c r="E71" s="788"/>
      <c r="F71" s="788"/>
      <c r="G71" s="788"/>
      <c r="H71" s="789"/>
      <c r="I71" s="749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1"/>
      <c r="V71" s="739"/>
      <c r="W71" s="739"/>
      <c r="X71" s="742"/>
    </row>
    <row r="72" spans="1:24" ht="12" customHeight="1" x14ac:dyDescent="0.25">
      <c r="A72" s="791">
        <v>23</v>
      </c>
      <c r="B72" s="794"/>
      <c r="C72" s="797"/>
      <c r="D72" s="777"/>
      <c r="E72" s="778"/>
      <c r="F72" s="778"/>
      <c r="G72" s="778"/>
      <c r="H72" s="779"/>
      <c r="I72" s="743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5"/>
      <c r="V72" s="737"/>
      <c r="W72" s="737"/>
      <c r="X72" s="740"/>
    </row>
    <row r="73" spans="1:24" ht="12" customHeight="1" x14ac:dyDescent="0.25">
      <c r="A73" s="792"/>
      <c r="B73" s="795"/>
      <c r="C73" s="798"/>
      <c r="D73" s="780"/>
      <c r="E73" s="781"/>
      <c r="F73" s="781"/>
      <c r="G73" s="781"/>
      <c r="H73" s="782"/>
      <c r="I73" s="746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8"/>
      <c r="V73" s="738"/>
      <c r="W73" s="738"/>
      <c r="X73" s="741"/>
    </row>
    <row r="74" spans="1:24" ht="12" customHeight="1" thickBot="1" x14ac:dyDescent="0.3">
      <c r="A74" s="793"/>
      <c r="B74" s="796"/>
      <c r="C74" s="799"/>
      <c r="D74" s="787"/>
      <c r="E74" s="788"/>
      <c r="F74" s="788"/>
      <c r="G74" s="788"/>
      <c r="H74" s="789"/>
      <c r="I74" s="749"/>
      <c r="J74" s="750"/>
      <c r="K74" s="750"/>
      <c r="L74" s="750"/>
      <c r="M74" s="750"/>
      <c r="N74" s="750"/>
      <c r="O74" s="750"/>
      <c r="P74" s="750"/>
      <c r="Q74" s="750"/>
      <c r="R74" s="750"/>
      <c r="S74" s="750"/>
      <c r="T74" s="750"/>
      <c r="U74" s="751"/>
      <c r="V74" s="739"/>
      <c r="W74" s="739"/>
      <c r="X74" s="742"/>
    </row>
    <row r="75" spans="1:24" ht="12" customHeight="1" x14ac:dyDescent="0.25">
      <c r="A75" s="791">
        <v>24</v>
      </c>
      <c r="B75" s="794"/>
      <c r="C75" s="797"/>
      <c r="D75" s="777"/>
      <c r="E75" s="778"/>
      <c r="F75" s="778"/>
      <c r="G75" s="778"/>
      <c r="H75" s="779"/>
      <c r="I75" s="743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5"/>
      <c r="V75" s="737"/>
      <c r="W75" s="737"/>
      <c r="X75" s="740"/>
    </row>
    <row r="76" spans="1:24" ht="12" customHeight="1" x14ac:dyDescent="0.25">
      <c r="A76" s="792"/>
      <c r="B76" s="795"/>
      <c r="C76" s="798"/>
      <c r="D76" s="780"/>
      <c r="E76" s="781"/>
      <c r="F76" s="781"/>
      <c r="G76" s="781"/>
      <c r="H76" s="782"/>
      <c r="I76" s="746"/>
      <c r="J76" s="747"/>
      <c r="K76" s="747"/>
      <c r="L76" s="747"/>
      <c r="M76" s="747"/>
      <c r="N76" s="747"/>
      <c r="O76" s="747"/>
      <c r="P76" s="747"/>
      <c r="Q76" s="747"/>
      <c r="R76" s="747"/>
      <c r="S76" s="747"/>
      <c r="T76" s="747"/>
      <c r="U76" s="748"/>
      <c r="V76" s="738"/>
      <c r="W76" s="738"/>
      <c r="X76" s="741"/>
    </row>
    <row r="77" spans="1:24" ht="12" customHeight="1" thickBot="1" x14ac:dyDescent="0.3">
      <c r="A77" s="793"/>
      <c r="B77" s="796"/>
      <c r="C77" s="799"/>
      <c r="D77" s="787"/>
      <c r="E77" s="788"/>
      <c r="F77" s="788"/>
      <c r="G77" s="788"/>
      <c r="H77" s="789"/>
      <c r="I77" s="749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1"/>
      <c r="V77" s="739"/>
      <c r="W77" s="739"/>
      <c r="X77" s="742"/>
    </row>
    <row r="78" spans="1:24" ht="12" customHeight="1" x14ac:dyDescent="0.25">
      <c r="A78" s="791">
        <v>25</v>
      </c>
      <c r="B78" s="794"/>
      <c r="C78" s="797"/>
      <c r="D78" s="777"/>
      <c r="E78" s="778"/>
      <c r="F78" s="778"/>
      <c r="G78" s="778"/>
      <c r="H78" s="779"/>
      <c r="I78" s="743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5"/>
      <c r="V78" s="737"/>
      <c r="W78" s="737"/>
      <c r="X78" s="740"/>
    </row>
    <row r="79" spans="1:24" ht="12" customHeight="1" x14ac:dyDescent="0.25">
      <c r="A79" s="792"/>
      <c r="B79" s="795"/>
      <c r="C79" s="798"/>
      <c r="D79" s="780"/>
      <c r="E79" s="781"/>
      <c r="F79" s="781"/>
      <c r="G79" s="781"/>
      <c r="H79" s="782"/>
      <c r="I79" s="746"/>
      <c r="J79" s="747"/>
      <c r="K79" s="747"/>
      <c r="L79" s="747"/>
      <c r="M79" s="747"/>
      <c r="N79" s="747"/>
      <c r="O79" s="747"/>
      <c r="P79" s="747"/>
      <c r="Q79" s="747"/>
      <c r="R79" s="747"/>
      <c r="S79" s="747"/>
      <c r="T79" s="747"/>
      <c r="U79" s="748"/>
      <c r="V79" s="738"/>
      <c r="W79" s="738"/>
      <c r="X79" s="741"/>
    </row>
    <row r="80" spans="1:24" ht="12" customHeight="1" thickBot="1" x14ac:dyDescent="0.3">
      <c r="A80" s="793"/>
      <c r="B80" s="796"/>
      <c r="C80" s="799"/>
      <c r="D80" s="787"/>
      <c r="E80" s="788"/>
      <c r="F80" s="788"/>
      <c r="G80" s="788"/>
      <c r="H80" s="789"/>
      <c r="I80" s="749"/>
      <c r="J80" s="750"/>
      <c r="K80" s="750"/>
      <c r="L80" s="750"/>
      <c r="M80" s="750"/>
      <c r="N80" s="750"/>
      <c r="O80" s="750"/>
      <c r="P80" s="750"/>
      <c r="Q80" s="750"/>
      <c r="R80" s="750"/>
      <c r="S80" s="750"/>
      <c r="T80" s="750"/>
      <c r="U80" s="751"/>
      <c r="V80" s="739"/>
      <c r="W80" s="739"/>
      <c r="X80" s="742"/>
    </row>
    <row r="81" spans="1:24" ht="12" customHeight="1" x14ac:dyDescent="0.25">
      <c r="A81" s="791">
        <v>26</v>
      </c>
      <c r="B81" s="794"/>
      <c r="C81" s="797"/>
      <c r="D81" s="777"/>
      <c r="E81" s="778"/>
      <c r="F81" s="778"/>
      <c r="G81" s="778"/>
      <c r="H81" s="779"/>
      <c r="I81" s="743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4"/>
      <c r="U81" s="745"/>
      <c r="V81" s="737"/>
      <c r="W81" s="737"/>
      <c r="X81" s="740"/>
    </row>
    <row r="82" spans="1:24" ht="12" customHeight="1" x14ac:dyDescent="0.25">
      <c r="A82" s="792"/>
      <c r="B82" s="795"/>
      <c r="C82" s="798"/>
      <c r="D82" s="780"/>
      <c r="E82" s="781"/>
      <c r="F82" s="781"/>
      <c r="G82" s="781"/>
      <c r="H82" s="782"/>
      <c r="I82" s="746"/>
      <c r="J82" s="747"/>
      <c r="K82" s="747"/>
      <c r="L82" s="747"/>
      <c r="M82" s="747"/>
      <c r="N82" s="747"/>
      <c r="O82" s="747"/>
      <c r="P82" s="747"/>
      <c r="Q82" s="747"/>
      <c r="R82" s="747"/>
      <c r="S82" s="747"/>
      <c r="T82" s="747"/>
      <c r="U82" s="748"/>
      <c r="V82" s="738"/>
      <c r="W82" s="738"/>
      <c r="X82" s="741"/>
    </row>
    <row r="83" spans="1:24" ht="12" customHeight="1" thickBot="1" x14ac:dyDescent="0.3">
      <c r="A83" s="793"/>
      <c r="B83" s="796"/>
      <c r="C83" s="799"/>
      <c r="D83" s="787"/>
      <c r="E83" s="788"/>
      <c r="F83" s="788"/>
      <c r="G83" s="788"/>
      <c r="H83" s="789"/>
      <c r="I83" s="749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1"/>
      <c r="V83" s="739"/>
      <c r="W83" s="739"/>
      <c r="X83" s="742"/>
    </row>
    <row r="84" spans="1:24" ht="12" customHeight="1" x14ac:dyDescent="0.25">
      <c r="A84" s="791">
        <v>27</v>
      </c>
      <c r="B84" s="794"/>
      <c r="C84" s="797"/>
      <c r="D84" s="777"/>
      <c r="E84" s="778"/>
      <c r="F84" s="778"/>
      <c r="G84" s="778"/>
      <c r="H84" s="779"/>
      <c r="I84" s="743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5"/>
      <c r="V84" s="737"/>
      <c r="W84" s="737"/>
      <c r="X84" s="740"/>
    </row>
    <row r="85" spans="1:24" ht="12" customHeight="1" x14ac:dyDescent="0.25">
      <c r="A85" s="792"/>
      <c r="B85" s="795"/>
      <c r="C85" s="798"/>
      <c r="D85" s="780"/>
      <c r="E85" s="781"/>
      <c r="F85" s="781"/>
      <c r="G85" s="781"/>
      <c r="H85" s="782"/>
      <c r="I85" s="746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8"/>
      <c r="V85" s="738"/>
      <c r="W85" s="738"/>
      <c r="X85" s="741"/>
    </row>
    <row r="86" spans="1:24" ht="12" customHeight="1" thickBot="1" x14ac:dyDescent="0.3">
      <c r="A86" s="793"/>
      <c r="B86" s="796"/>
      <c r="C86" s="799"/>
      <c r="D86" s="787"/>
      <c r="E86" s="788"/>
      <c r="F86" s="788"/>
      <c r="G86" s="788"/>
      <c r="H86" s="789"/>
      <c r="I86" s="749"/>
      <c r="J86" s="750"/>
      <c r="K86" s="750"/>
      <c r="L86" s="750"/>
      <c r="M86" s="750"/>
      <c r="N86" s="750"/>
      <c r="O86" s="750"/>
      <c r="P86" s="750"/>
      <c r="Q86" s="750"/>
      <c r="R86" s="750"/>
      <c r="S86" s="750"/>
      <c r="T86" s="750"/>
      <c r="U86" s="751"/>
      <c r="V86" s="739"/>
      <c r="W86" s="739"/>
      <c r="X86" s="742"/>
    </row>
    <row r="87" spans="1:24" ht="12" customHeight="1" x14ac:dyDescent="0.25">
      <c r="A87" s="791">
        <v>28</v>
      </c>
      <c r="B87" s="794"/>
      <c r="C87" s="797"/>
      <c r="D87" s="777"/>
      <c r="E87" s="778"/>
      <c r="F87" s="778"/>
      <c r="G87" s="778"/>
      <c r="H87" s="779"/>
      <c r="I87" s="743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5"/>
      <c r="V87" s="737"/>
      <c r="W87" s="737"/>
      <c r="X87" s="740"/>
    </row>
    <row r="88" spans="1:24" ht="12" customHeight="1" x14ac:dyDescent="0.25">
      <c r="A88" s="792"/>
      <c r="B88" s="795"/>
      <c r="C88" s="798"/>
      <c r="D88" s="780"/>
      <c r="E88" s="781"/>
      <c r="F88" s="781"/>
      <c r="G88" s="781"/>
      <c r="H88" s="782"/>
      <c r="I88" s="746"/>
      <c r="J88" s="747"/>
      <c r="K88" s="747"/>
      <c r="L88" s="747"/>
      <c r="M88" s="747"/>
      <c r="N88" s="747"/>
      <c r="O88" s="747"/>
      <c r="P88" s="747"/>
      <c r="Q88" s="747"/>
      <c r="R88" s="747"/>
      <c r="S88" s="747"/>
      <c r="T88" s="747"/>
      <c r="U88" s="748"/>
      <c r="V88" s="738"/>
      <c r="W88" s="738"/>
      <c r="X88" s="741"/>
    </row>
    <row r="89" spans="1:24" ht="12" customHeight="1" thickBot="1" x14ac:dyDescent="0.3">
      <c r="A89" s="793"/>
      <c r="B89" s="796"/>
      <c r="C89" s="799"/>
      <c r="D89" s="787"/>
      <c r="E89" s="788"/>
      <c r="F89" s="788"/>
      <c r="G89" s="788"/>
      <c r="H89" s="789"/>
      <c r="I89" s="749"/>
      <c r="J89" s="750"/>
      <c r="K89" s="750"/>
      <c r="L89" s="750"/>
      <c r="M89" s="750"/>
      <c r="N89" s="750"/>
      <c r="O89" s="750"/>
      <c r="P89" s="750"/>
      <c r="Q89" s="750"/>
      <c r="R89" s="750"/>
      <c r="S89" s="750"/>
      <c r="T89" s="750"/>
      <c r="U89" s="751"/>
      <c r="V89" s="739"/>
      <c r="W89" s="739"/>
      <c r="X89" s="742"/>
    </row>
    <row r="90" spans="1:24" ht="12" customHeight="1" x14ac:dyDescent="0.25">
      <c r="A90" s="791">
        <v>29</v>
      </c>
      <c r="B90" s="794"/>
      <c r="C90" s="797"/>
      <c r="D90" s="777"/>
      <c r="E90" s="778"/>
      <c r="F90" s="778"/>
      <c r="G90" s="778"/>
      <c r="H90" s="779"/>
      <c r="I90" s="743"/>
      <c r="J90" s="744"/>
      <c r="K90" s="744"/>
      <c r="L90" s="744"/>
      <c r="M90" s="744"/>
      <c r="N90" s="744"/>
      <c r="O90" s="744"/>
      <c r="P90" s="744"/>
      <c r="Q90" s="744"/>
      <c r="R90" s="744"/>
      <c r="S90" s="744"/>
      <c r="T90" s="744"/>
      <c r="U90" s="745"/>
      <c r="V90" s="737"/>
      <c r="W90" s="737"/>
      <c r="X90" s="740"/>
    </row>
    <row r="91" spans="1:24" ht="12" customHeight="1" x14ac:dyDescent="0.25">
      <c r="A91" s="792"/>
      <c r="B91" s="795"/>
      <c r="C91" s="798"/>
      <c r="D91" s="780"/>
      <c r="E91" s="781"/>
      <c r="F91" s="781"/>
      <c r="G91" s="781"/>
      <c r="H91" s="782"/>
      <c r="I91" s="746"/>
      <c r="J91" s="747"/>
      <c r="K91" s="747"/>
      <c r="L91" s="747"/>
      <c r="M91" s="747"/>
      <c r="N91" s="747"/>
      <c r="O91" s="747"/>
      <c r="P91" s="747"/>
      <c r="Q91" s="747"/>
      <c r="R91" s="747"/>
      <c r="S91" s="747"/>
      <c r="T91" s="747"/>
      <c r="U91" s="748"/>
      <c r="V91" s="738"/>
      <c r="W91" s="738"/>
      <c r="X91" s="741"/>
    </row>
    <row r="92" spans="1:24" ht="12" customHeight="1" thickBot="1" x14ac:dyDescent="0.3">
      <c r="A92" s="793"/>
      <c r="B92" s="796"/>
      <c r="C92" s="799"/>
      <c r="D92" s="787"/>
      <c r="E92" s="788"/>
      <c r="F92" s="788"/>
      <c r="G92" s="788"/>
      <c r="H92" s="789"/>
      <c r="I92" s="749"/>
      <c r="J92" s="750"/>
      <c r="K92" s="750"/>
      <c r="L92" s="750"/>
      <c r="M92" s="750"/>
      <c r="N92" s="750"/>
      <c r="O92" s="750"/>
      <c r="P92" s="750"/>
      <c r="Q92" s="750"/>
      <c r="R92" s="750"/>
      <c r="S92" s="750"/>
      <c r="T92" s="750"/>
      <c r="U92" s="751"/>
      <c r="V92" s="739"/>
      <c r="W92" s="739"/>
      <c r="X92" s="742"/>
    </row>
    <row r="93" spans="1:24" ht="12" customHeight="1" x14ac:dyDescent="0.25">
      <c r="A93" s="791">
        <v>30</v>
      </c>
      <c r="B93" s="794"/>
      <c r="C93" s="797"/>
      <c r="D93" s="777"/>
      <c r="E93" s="778"/>
      <c r="F93" s="778"/>
      <c r="G93" s="778"/>
      <c r="H93" s="779"/>
      <c r="I93" s="743"/>
      <c r="J93" s="744"/>
      <c r="K93" s="744"/>
      <c r="L93" s="744"/>
      <c r="M93" s="744"/>
      <c r="N93" s="744"/>
      <c r="O93" s="744"/>
      <c r="P93" s="744"/>
      <c r="Q93" s="744"/>
      <c r="R93" s="744"/>
      <c r="S93" s="744"/>
      <c r="T93" s="744"/>
      <c r="U93" s="745"/>
      <c r="V93" s="737"/>
      <c r="W93" s="737"/>
      <c r="X93" s="740"/>
    </row>
    <row r="94" spans="1:24" ht="12" customHeight="1" x14ac:dyDescent="0.25">
      <c r="A94" s="792"/>
      <c r="B94" s="795"/>
      <c r="C94" s="798"/>
      <c r="D94" s="780"/>
      <c r="E94" s="781"/>
      <c r="F94" s="781"/>
      <c r="G94" s="781"/>
      <c r="H94" s="782"/>
      <c r="I94" s="746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  <c r="U94" s="748"/>
      <c r="V94" s="738"/>
      <c r="W94" s="738"/>
      <c r="X94" s="741"/>
    </row>
    <row r="95" spans="1:24" ht="12" customHeight="1" thickBot="1" x14ac:dyDescent="0.3">
      <c r="A95" s="793"/>
      <c r="B95" s="796"/>
      <c r="C95" s="799"/>
      <c r="D95" s="787"/>
      <c r="E95" s="788"/>
      <c r="F95" s="788"/>
      <c r="G95" s="788"/>
      <c r="H95" s="789"/>
      <c r="I95" s="749"/>
      <c r="J95" s="750"/>
      <c r="K95" s="750"/>
      <c r="L95" s="750"/>
      <c r="M95" s="750"/>
      <c r="N95" s="750"/>
      <c r="O95" s="750"/>
      <c r="P95" s="750"/>
      <c r="Q95" s="750"/>
      <c r="R95" s="750"/>
      <c r="S95" s="750"/>
      <c r="T95" s="750"/>
      <c r="U95" s="751"/>
      <c r="V95" s="739"/>
      <c r="W95" s="739"/>
      <c r="X95" s="742"/>
    </row>
    <row r="96" spans="1:24" ht="12" customHeight="1" x14ac:dyDescent="0.25">
      <c r="A96" s="791">
        <v>31</v>
      </c>
      <c r="B96" s="794"/>
      <c r="C96" s="797"/>
      <c r="D96" s="777"/>
      <c r="E96" s="778"/>
      <c r="F96" s="778"/>
      <c r="G96" s="778"/>
      <c r="H96" s="779"/>
      <c r="I96" s="743"/>
      <c r="J96" s="744"/>
      <c r="K96" s="744"/>
      <c r="L96" s="744"/>
      <c r="M96" s="744"/>
      <c r="N96" s="744"/>
      <c r="O96" s="744"/>
      <c r="P96" s="744"/>
      <c r="Q96" s="744"/>
      <c r="R96" s="744"/>
      <c r="S96" s="744"/>
      <c r="T96" s="744"/>
      <c r="U96" s="745"/>
      <c r="V96" s="737"/>
      <c r="W96" s="737"/>
      <c r="X96" s="740"/>
    </row>
    <row r="97" spans="1:24" ht="12" customHeight="1" x14ac:dyDescent="0.25">
      <c r="A97" s="792"/>
      <c r="B97" s="795"/>
      <c r="C97" s="798"/>
      <c r="D97" s="780"/>
      <c r="E97" s="781"/>
      <c r="F97" s="781"/>
      <c r="G97" s="781"/>
      <c r="H97" s="782"/>
      <c r="I97" s="746"/>
      <c r="J97" s="747"/>
      <c r="K97" s="747"/>
      <c r="L97" s="747"/>
      <c r="M97" s="747"/>
      <c r="N97" s="747"/>
      <c r="O97" s="747"/>
      <c r="P97" s="747"/>
      <c r="Q97" s="747"/>
      <c r="R97" s="747"/>
      <c r="S97" s="747"/>
      <c r="T97" s="747"/>
      <c r="U97" s="748"/>
      <c r="V97" s="738"/>
      <c r="W97" s="738"/>
      <c r="X97" s="741"/>
    </row>
    <row r="98" spans="1:24" ht="12" customHeight="1" thickBot="1" x14ac:dyDescent="0.3">
      <c r="A98" s="793"/>
      <c r="B98" s="796"/>
      <c r="C98" s="799"/>
      <c r="D98" s="787"/>
      <c r="E98" s="788"/>
      <c r="F98" s="788"/>
      <c r="G98" s="788"/>
      <c r="H98" s="789"/>
      <c r="I98" s="749"/>
      <c r="J98" s="750"/>
      <c r="K98" s="750"/>
      <c r="L98" s="750"/>
      <c r="M98" s="750"/>
      <c r="N98" s="750"/>
      <c r="O98" s="750"/>
      <c r="P98" s="750"/>
      <c r="Q98" s="750"/>
      <c r="R98" s="750"/>
      <c r="S98" s="750"/>
      <c r="T98" s="750"/>
      <c r="U98" s="751"/>
      <c r="V98" s="739"/>
      <c r="W98" s="739"/>
      <c r="X98" s="742"/>
    </row>
    <row r="99" spans="1:24" ht="12" customHeight="1" x14ac:dyDescent="0.25">
      <c r="A99" s="791">
        <v>32</v>
      </c>
      <c r="B99" s="794"/>
      <c r="C99" s="797"/>
      <c r="D99" s="777"/>
      <c r="E99" s="778"/>
      <c r="F99" s="778"/>
      <c r="G99" s="778"/>
      <c r="H99" s="779"/>
      <c r="I99" s="743"/>
      <c r="J99" s="744"/>
      <c r="K99" s="744"/>
      <c r="L99" s="744"/>
      <c r="M99" s="744"/>
      <c r="N99" s="744"/>
      <c r="O99" s="744"/>
      <c r="P99" s="744"/>
      <c r="Q99" s="744"/>
      <c r="R99" s="744"/>
      <c r="S99" s="744"/>
      <c r="T99" s="744"/>
      <c r="U99" s="745"/>
      <c r="V99" s="737"/>
      <c r="W99" s="737"/>
      <c r="X99" s="740"/>
    </row>
    <row r="100" spans="1:24" ht="12" customHeight="1" x14ac:dyDescent="0.25">
      <c r="A100" s="792"/>
      <c r="B100" s="795"/>
      <c r="C100" s="798"/>
      <c r="D100" s="780"/>
      <c r="E100" s="781"/>
      <c r="F100" s="781"/>
      <c r="G100" s="781"/>
      <c r="H100" s="782"/>
      <c r="I100" s="746"/>
      <c r="J100" s="747"/>
      <c r="K100" s="747"/>
      <c r="L100" s="747"/>
      <c r="M100" s="747"/>
      <c r="N100" s="747"/>
      <c r="O100" s="747"/>
      <c r="P100" s="747"/>
      <c r="Q100" s="747"/>
      <c r="R100" s="747"/>
      <c r="S100" s="747"/>
      <c r="T100" s="747"/>
      <c r="U100" s="748"/>
      <c r="V100" s="738"/>
      <c r="W100" s="738"/>
      <c r="X100" s="741"/>
    </row>
    <row r="101" spans="1:24" ht="12" customHeight="1" thickBot="1" x14ac:dyDescent="0.3">
      <c r="A101" s="793"/>
      <c r="B101" s="796"/>
      <c r="C101" s="799"/>
      <c r="D101" s="787"/>
      <c r="E101" s="788"/>
      <c r="F101" s="788"/>
      <c r="G101" s="788"/>
      <c r="H101" s="789"/>
      <c r="I101" s="749"/>
      <c r="J101" s="750"/>
      <c r="K101" s="750"/>
      <c r="L101" s="750"/>
      <c r="M101" s="750"/>
      <c r="N101" s="750"/>
      <c r="O101" s="750"/>
      <c r="P101" s="750"/>
      <c r="Q101" s="750"/>
      <c r="R101" s="750"/>
      <c r="S101" s="750"/>
      <c r="T101" s="750"/>
      <c r="U101" s="751"/>
      <c r="V101" s="739"/>
      <c r="W101" s="739"/>
      <c r="X101" s="742"/>
    </row>
    <row r="102" spans="1:24" ht="12" customHeight="1" x14ac:dyDescent="0.25">
      <c r="A102" s="791">
        <v>33</v>
      </c>
      <c r="B102" s="794"/>
      <c r="C102" s="797"/>
      <c r="D102" s="777"/>
      <c r="E102" s="778"/>
      <c r="F102" s="778"/>
      <c r="G102" s="778"/>
      <c r="H102" s="779"/>
      <c r="I102" s="743"/>
      <c r="J102" s="744"/>
      <c r="K102" s="744"/>
      <c r="L102" s="744"/>
      <c r="M102" s="744"/>
      <c r="N102" s="744"/>
      <c r="O102" s="744"/>
      <c r="P102" s="744"/>
      <c r="Q102" s="744"/>
      <c r="R102" s="744"/>
      <c r="S102" s="744"/>
      <c r="T102" s="744"/>
      <c r="U102" s="745"/>
      <c r="V102" s="737"/>
      <c r="W102" s="737"/>
      <c r="X102" s="740"/>
    </row>
    <row r="103" spans="1:24" ht="12" customHeight="1" x14ac:dyDescent="0.25">
      <c r="A103" s="792"/>
      <c r="B103" s="795"/>
      <c r="C103" s="798"/>
      <c r="D103" s="780"/>
      <c r="E103" s="781"/>
      <c r="F103" s="781"/>
      <c r="G103" s="781"/>
      <c r="H103" s="782"/>
      <c r="I103" s="746"/>
      <c r="J103" s="747"/>
      <c r="K103" s="747"/>
      <c r="L103" s="747"/>
      <c r="M103" s="747"/>
      <c r="N103" s="747"/>
      <c r="O103" s="747"/>
      <c r="P103" s="747"/>
      <c r="Q103" s="747"/>
      <c r="R103" s="747"/>
      <c r="S103" s="747"/>
      <c r="T103" s="747"/>
      <c r="U103" s="748"/>
      <c r="V103" s="738"/>
      <c r="W103" s="738"/>
      <c r="X103" s="741"/>
    </row>
    <row r="104" spans="1:24" ht="12" customHeight="1" thickBot="1" x14ac:dyDescent="0.3">
      <c r="A104" s="793"/>
      <c r="B104" s="796"/>
      <c r="C104" s="799"/>
      <c r="D104" s="787"/>
      <c r="E104" s="788"/>
      <c r="F104" s="788"/>
      <c r="G104" s="788"/>
      <c r="H104" s="789"/>
      <c r="I104" s="749"/>
      <c r="J104" s="750"/>
      <c r="K104" s="750"/>
      <c r="L104" s="750"/>
      <c r="M104" s="750"/>
      <c r="N104" s="750"/>
      <c r="O104" s="750"/>
      <c r="P104" s="750"/>
      <c r="Q104" s="750"/>
      <c r="R104" s="750"/>
      <c r="S104" s="750"/>
      <c r="T104" s="750"/>
      <c r="U104" s="751"/>
      <c r="V104" s="739"/>
      <c r="W104" s="739"/>
      <c r="X104" s="742"/>
    </row>
    <row r="105" spans="1:24" ht="12" customHeight="1" x14ac:dyDescent="0.25">
      <c r="A105" s="791">
        <v>34</v>
      </c>
      <c r="B105" s="794"/>
      <c r="C105" s="797"/>
      <c r="D105" s="777"/>
      <c r="E105" s="778"/>
      <c r="F105" s="778"/>
      <c r="G105" s="778"/>
      <c r="H105" s="779"/>
      <c r="I105" s="743"/>
      <c r="J105" s="744"/>
      <c r="K105" s="744"/>
      <c r="L105" s="744"/>
      <c r="M105" s="744"/>
      <c r="N105" s="744"/>
      <c r="O105" s="744"/>
      <c r="P105" s="744"/>
      <c r="Q105" s="744"/>
      <c r="R105" s="744"/>
      <c r="S105" s="744"/>
      <c r="T105" s="744"/>
      <c r="U105" s="745"/>
      <c r="V105" s="737"/>
      <c r="W105" s="737"/>
      <c r="X105" s="740"/>
    </row>
    <row r="106" spans="1:24" ht="12" customHeight="1" x14ac:dyDescent="0.25">
      <c r="A106" s="792"/>
      <c r="B106" s="795"/>
      <c r="C106" s="798"/>
      <c r="D106" s="780"/>
      <c r="E106" s="781"/>
      <c r="F106" s="781"/>
      <c r="G106" s="781"/>
      <c r="H106" s="782"/>
      <c r="I106" s="746"/>
      <c r="J106" s="747"/>
      <c r="K106" s="747"/>
      <c r="L106" s="747"/>
      <c r="M106" s="747"/>
      <c r="N106" s="747"/>
      <c r="O106" s="747"/>
      <c r="P106" s="747"/>
      <c r="Q106" s="747"/>
      <c r="R106" s="747"/>
      <c r="S106" s="747"/>
      <c r="T106" s="747"/>
      <c r="U106" s="748"/>
      <c r="V106" s="738"/>
      <c r="W106" s="738"/>
      <c r="X106" s="741"/>
    </row>
    <row r="107" spans="1:24" ht="12" customHeight="1" thickBot="1" x14ac:dyDescent="0.3">
      <c r="A107" s="793"/>
      <c r="B107" s="796"/>
      <c r="C107" s="799"/>
      <c r="D107" s="787"/>
      <c r="E107" s="788"/>
      <c r="F107" s="788"/>
      <c r="G107" s="788"/>
      <c r="H107" s="789"/>
      <c r="I107" s="749"/>
      <c r="J107" s="750"/>
      <c r="K107" s="750"/>
      <c r="L107" s="750"/>
      <c r="M107" s="750"/>
      <c r="N107" s="750"/>
      <c r="O107" s="750"/>
      <c r="P107" s="750"/>
      <c r="Q107" s="750"/>
      <c r="R107" s="750"/>
      <c r="S107" s="750"/>
      <c r="T107" s="750"/>
      <c r="U107" s="751"/>
      <c r="V107" s="739"/>
      <c r="W107" s="739"/>
      <c r="X107" s="742"/>
    </row>
    <row r="108" spans="1:24" ht="12" customHeight="1" x14ac:dyDescent="0.25">
      <c r="A108" s="791">
        <v>35</v>
      </c>
      <c r="B108" s="794"/>
      <c r="C108" s="797"/>
      <c r="D108" s="777"/>
      <c r="E108" s="778"/>
      <c r="F108" s="778"/>
      <c r="G108" s="778"/>
      <c r="H108" s="779"/>
      <c r="I108" s="743"/>
      <c r="J108" s="744"/>
      <c r="K108" s="744"/>
      <c r="L108" s="744"/>
      <c r="M108" s="744"/>
      <c r="N108" s="744"/>
      <c r="O108" s="744"/>
      <c r="P108" s="744"/>
      <c r="Q108" s="744"/>
      <c r="R108" s="744"/>
      <c r="S108" s="744"/>
      <c r="T108" s="744"/>
      <c r="U108" s="745"/>
      <c r="V108" s="737"/>
      <c r="W108" s="737"/>
      <c r="X108" s="740"/>
    </row>
    <row r="109" spans="1:24" ht="12" customHeight="1" x14ac:dyDescent="0.25">
      <c r="A109" s="792"/>
      <c r="B109" s="795"/>
      <c r="C109" s="798"/>
      <c r="D109" s="780"/>
      <c r="E109" s="781"/>
      <c r="F109" s="781"/>
      <c r="G109" s="781"/>
      <c r="H109" s="782"/>
      <c r="I109" s="746"/>
      <c r="J109" s="747"/>
      <c r="K109" s="747"/>
      <c r="L109" s="747"/>
      <c r="M109" s="747"/>
      <c r="N109" s="747"/>
      <c r="O109" s="747"/>
      <c r="P109" s="747"/>
      <c r="Q109" s="747"/>
      <c r="R109" s="747"/>
      <c r="S109" s="747"/>
      <c r="T109" s="747"/>
      <c r="U109" s="748"/>
      <c r="V109" s="738"/>
      <c r="W109" s="738"/>
      <c r="X109" s="741"/>
    </row>
    <row r="110" spans="1:24" ht="12" customHeight="1" thickBot="1" x14ac:dyDescent="0.3">
      <c r="A110" s="793"/>
      <c r="B110" s="796"/>
      <c r="C110" s="799"/>
      <c r="D110" s="787"/>
      <c r="E110" s="788"/>
      <c r="F110" s="788"/>
      <c r="G110" s="788"/>
      <c r="H110" s="789"/>
      <c r="I110" s="749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1"/>
      <c r="V110" s="739"/>
      <c r="W110" s="739"/>
      <c r="X110" s="742"/>
    </row>
    <row r="111" spans="1:24" ht="12" customHeight="1" x14ac:dyDescent="0.25">
      <c r="A111" s="791">
        <v>36</v>
      </c>
      <c r="B111" s="794"/>
      <c r="C111" s="797"/>
      <c r="D111" s="777"/>
      <c r="E111" s="778"/>
      <c r="F111" s="778"/>
      <c r="G111" s="778"/>
      <c r="H111" s="779"/>
      <c r="I111" s="743"/>
      <c r="J111" s="744"/>
      <c r="K111" s="744"/>
      <c r="L111" s="744"/>
      <c r="M111" s="744"/>
      <c r="N111" s="744"/>
      <c r="O111" s="744"/>
      <c r="P111" s="744"/>
      <c r="Q111" s="744"/>
      <c r="R111" s="744"/>
      <c r="S111" s="744"/>
      <c r="T111" s="744"/>
      <c r="U111" s="745"/>
      <c r="V111" s="737"/>
      <c r="W111" s="737"/>
      <c r="X111" s="740"/>
    </row>
    <row r="112" spans="1:24" ht="12" customHeight="1" x14ac:dyDescent="0.25">
      <c r="A112" s="792"/>
      <c r="B112" s="795"/>
      <c r="C112" s="798"/>
      <c r="D112" s="780"/>
      <c r="E112" s="781"/>
      <c r="F112" s="781"/>
      <c r="G112" s="781"/>
      <c r="H112" s="782"/>
      <c r="I112" s="746"/>
      <c r="J112" s="747"/>
      <c r="K112" s="747"/>
      <c r="L112" s="747"/>
      <c r="M112" s="747"/>
      <c r="N112" s="747"/>
      <c r="O112" s="747"/>
      <c r="P112" s="747"/>
      <c r="Q112" s="747"/>
      <c r="R112" s="747"/>
      <c r="S112" s="747"/>
      <c r="T112" s="747"/>
      <c r="U112" s="748"/>
      <c r="V112" s="738"/>
      <c r="W112" s="738"/>
      <c r="X112" s="741"/>
    </row>
    <row r="113" spans="1:25" ht="12" customHeight="1" thickBot="1" x14ac:dyDescent="0.3">
      <c r="A113" s="793"/>
      <c r="B113" s="796"/>
      <c r="C113" s="799"/>
      <c r="D113" s="787"/>
      <c r="E113" s="788"/>
      <c r="F113" s="788"/>
      <c r="G113" s="788"/>
      <c r="H113" s="789"/>
      <c r="I113" s="749"/>
      <c r="J113" s="750"/>
      <c r="K113" s="750"/>
      <c r="L113" s="750"/>
      <c r="M113" s="750"/>
      <c r="N113" s="750"/>
      <c r="O113" s="750"/>
      <c r="P113" s="750"/>
      <c r="Q113" s="750"/>
      <c r="R113" s="750"/>
      <c r="S113" s="750"/>
      <c r="T113" s="750"/>
      <c r="U113" s="751"/>
      <c r="V113" s="739"/>
      <c r="W113" s="739"/>
      <c r="X113" s="742"/>
    </row>
    <row r="114" spans="1:25" ht="12" customHeight="1" x14ac:dyDescent="0.25">
      <c r="A114" s="791">
        <v>37</v>
      </c>
      <c r="B114" s="794"/>
      <c r="C114" s="797"/>
      <c r="D114" s="777"/>
      <c r="E114" s="778"/>
      <c r="F114" s="778"/>
      <c r="G114" s="778"/>
      <c r="H114" s="779"/>
      <c r="I114" s="743"/>
      <c r="J114" s="744"/>
      <c r="K114" s="744"/>
      <c r="L114" s="744"/>
      <c r="M114" s="744"/>
      <c r="N114" s="744"/>
      <c r="O114" s="744"/>
      <c r="P114" s="744"/>
      <c r="Q114" s="744"/>
      <c r="R114" s="744"/>
      <c r="S114" s="744"/>
      <c r="T114" s="744"/>
      <c r="U114" s="745"/>
      <c r="V114" s="737"/>
      <c r="W114" s="737"/>
      <c r="X114" s="740"/>
    </row>
    <row r="115" spans="1:25" ht="12" customHeight="1" x14ac:dyDescent="0.25">
      <c r="A115" s="792"/>
      <c r="B115" s="795"/>
      <c r="C115" s="798"/>
      <c r="D115" s="780"/>
      <c r="E115" s="781"/>
      <c r="F115" s="781"/>
      <c r="G115" s="781"/>
      <c r="H115" s="782"/>
      <c r="I115" s="746"/>
      <c r="J115" s="747"/>
      <c r="K115" s="747"/>
      <c r="L115" s="747"/>
      <c r="M115" s="747"/>
      <c r="N115" s="747"/>
      <c r="O115" s="747"/>
      <c r="P115" s="747"/>
      <c r="Q115" s="747"/>
      <c r="R115" s="747"/>
      <c r="S115" s="747"/>
      <c r="T115" s="747"/>
      <c r="U115" s="748"/>
      <c r="V115" s="738"/>
      <c r="W115" s="738"/>
      <c r="X115" s="741"/>
    </row>
    <row r="116" spans="1:25" ht="12" customHeight="1" thickBot="1" x14ac:dyDescent="0.3">
      <c r="A116" s="793"/>
      <c r="B116" s="796"/>
      <c r="C116" s="799"/>
      <c r="D116" s="787"/>
      <c r="E116" s="788"/>
      <c r="F116" s="788"/>
      <c r="G116" s="788"/>
      <c r="H116" s="789"/>
      <c r="I116" s="749"/>
      <c r="J116" s="750"/>
      <c r="K116" s="750"/>
      <c r="L116" s="750"/>
      <c r="M116" s="750"/>
      <c r="N116" s="750"/>
      <c r="O116" s="750"/>
      <c r="P116" s="750"/>
      <c r="Q116" s="750"/>
      <c r="R116" s="750"/>
      <c r="S116" s="750"/>
      <c r="T116" s="750"/>
      <c r="U116" s="751"/>
      <c r="V116" s="739"/>
      <c r="W116" s="739"/>
      <c r="X116" s="742"/>
    </row>
    <row r="117" spans="1:25" ht="12" customHeight="1" x14ac:dyDescent="0.25">
      <c r="A117" s="791">
        <v>38</v>
      </c>
      <c r="B117" s="794"/>
      <c r="C117" s="797"/>
      <c r="D117" s="777"/>
      <c r="E117" s="778"/>
      <c r="F117" s="778"/>
      <c r="G117" s="778"/>
      <c r="H117" s="779"/>
      <c r="I117" s="743"/>
      <c r="J117" s="744"/>
      <c r="K117" s="744"/>
      <c r="L117" s="744"/>
      <c r="M117" s="744"/>
      <c r="N117" s="744"/>
      <c r="O117" s="744"/>
      <c r="P117" s="744"/>
      <c r="Q117" s="744"/>
      <c r="R117" s="744"/>
      <c r="S117" s="744"/>
      <c r="T117" s="744"/>
      <c r="U117" s="745"/>
      <c r="V117" s="737"/>
      <c r="W117" s="737"/>
      <c r="X117" s="740"/>
    </row>
    <row r="118" spans="1:25" ht="12" customHeight="1" x14ac:dyDescent="0.25">
      <c r="A118" s="792"/>
      <c r="B118" s="795"/>
      <c r="C118" s="798"/>
      <c r="D118" s="780"/>
      <c r="E118" s="781"/>
      <c r="F118" s="781"/>
      <c r="G118" s="781"/>
      <c r="H118" s="782"/>
      <c r="I118" s="746"/>
      <c r="J118" s="747"/>
      <c r="K118" s="747"/>
      <c r="L118" s="747"/>
      <c r="M118" s="747"/>
      <c r="N118" s="747"/>
      <c r="O118" s="747"/>
      <c r="P118" s="747"/>
      <c r="Q118" s="747"/>
      <c r="R118" s="747"/>
      <c r="S118" s="747"/>
      <c r="T118" s="747"/>
      <c r="U118" s="748"/>
      <c r="V118" s="738"/>
      <c r="W118" s="738"/>
      <c r="X118" s="741"/>
    </row>
    <row r="119" spans="1:25" ht="12" customHeight="1" thickBot="1" x14ac:dyDescent="0.3">
      <c r="A119" s="793"/>
      <c r="B119" s="796"/>
      <c r="C119" s="799"/>
      <c r="D119" s="787"/>
      <c r="E119" s="788"/>
      <c r="F119" s="788"/>
      <c r="G119" s="788"/>
      <c r="H119" s="789"/>
      <c r="I119" s="749"/>
      <c r="J119" s="750"/>
      <c r="K119" s="750"/>
      <c r="L119" s="750"/>
      <c r="M119" s="750"/>
      <c r="N119" s="750"/>
      <c r="O119" s="750"/>
      <c r="P119" s="750"/>
      <c r="Q119" s="750"/>
      <c r="R119" s="750"/>
      <c r="S119" s="750"/>
      <c r="T119" s="750"/>
      <c r="U119" s="751"/>
      <c r="V119" s="739"/>
      <c r="W119" s="739"/>
      <c r="X119" s="742"/>
    </row>
    <row r="120" spans="1:25" ht="12" customHeight="1" x14ac:dyDescent="0.25">
      <c r="A120" s="791">
        <v>39</v>
      </c>
      <c r="B120" s="794"/>
      <c r="C120" s="797"/>
      <c r="D120" s="777"/>
      <c r="E120" s="778"/>
      <c r="F120" s="778"/>
      <c r="G120" s="778"/>
      <c r="H120" s="779"/>
      <c r="I120" s="743"/>
      <c r="J120" s="744"/>
      <c r="K120" s="744"/>
      <c r="L120" s="744"/>
      <c r="M120" s="744"/>
      <c r="N120" s="744"/>
      <c r="O120" s="744"/>
      <c r="P120" s="744"/>
      <c r="Q120" s="744"/>
      <c r="R120" s="744"/>
      <c r="S120" s="744"/>
      <c r="T120" s="744"/>
      <c r="U120" s="745"/>
      <c r="V120" s="737"/>
      <c r="W120" s="737"/>
      <c r="X120" s="740"/>
    </row>
    <row r="121" spans="1:25" ht="12" customHeight="1" x14ac:dyDescent="0.25">
      <c r="A121" s="792"/>
      <c r="B121" s="795"/>
      <c r="C121" s="798"/>
      <c r="D121" s="780"/>
      <c r="E121" s="781"/>
      <c r="F121" s="781"/>
      <c r="G121" s="781"/>
      <c r="H121" s="782"/>
      <c r="I121" s="746"/>
      <c r="J121" s="747"/>
      <c r="K121" s="747"/>
      <c r="L121" s="747"/>
      <c r="M121" s="747"/>
      <c r="N121" s="747"/>
      <c r="O121" s="747"/>
      <c r="P121" s="747"/>
      <c r="Q121" s="747"/>
      <c r="R121" s="747"/>
      <c r="S121" s="747"/>
      <c r="T121" s="747"/>
      <c r="U121" s="748"/>
      <c r="V121" s="738"/>
      <c r="W121" s="738"/>
      <c r="X121" s="741"/>
    </row>
    <row r="122" spans="1:25" ht="12" customHeight="1" thickBot="1" x14ac:dyDescent="0.3">
      <c r="A122" s="793"/>
      <c r="B122" s="796"/>
      <c r="C122" s="799"/>
      <c r="D122" s="787"/>
      <c r="E122" s="788"/>
      <c r="F122" s="788"/>
      <c r="G122" s="788"/>
      <c r="H122" s="789"/>
      <c r="I122" s="749"/>
      <c r="J122" s="750"/>
      <c r="K122" s="750"/>
      <c r="L122" s="750"/>
      <c r="M122" s="750"/>
      <c r="N122" s="750"/>
      <c r="O122" s="750"/>
      <c r="P122" s="750"/>
      <c r="Q122" s="750"/>
      <c r="R122" s="750"/>
      <c r="S122" s="750"/>
      <c r="T122" s="750"/>
      <c r="U122" s="751"/>
      <c r="V122" s="739"/>
      <c r="W122" s="739"/>
      <c r="X122" s="742"/>
    </row>
    <row r="123" spans="1:25" ht="12" customHeight="1" x14ac:dyDescent="0.25">
      <c r="A123" s="791">
        <v>40</v>
      </c>
      <c r="B123" s="794"/>
      <c r="C123" s="797"/>
      <c r="D123" s="777"/>
      <c r="E123" s="778"/>
      <c r="F123" s="778"/>
      <c r="G123" s="778"/>
      <c r="H123" s="779"/>
      <c r="I123" s="743"/>
      <c r="J123" s="744"/>
      <c r="K123" s="744"/>
      <c r="L123" s="744"/>
      <c r="M123" s="744"/>
      <c r="N123" s="744"/>
      <c r="O123" s="744"/>
      <c r="P123" s="744"/>
      <c r="Q123" s="744"/>
      <c r="R123" s="744"/>
      <c r="S123" s="744"/>
      <c r="T123" s="744"/>
      <c r="U123" s="745"/>
      <c r="V123" s="737"/>
      <c r="W123" s="737"/>
      <c r="X123" s="740"/>
    </row>
    <row r="124" spans="1:25" ht="12" customHeight="1" x14ac:dyDescent="0.25">
      <c r="A124" s="792"/>
      <c r="B124" s="795"/>
      <c r="C124" s="798"/>
      <c r="D124" s="780"/>
      <c r="E124" s="781"/>
      <c r="F124" s="781"/>
      <c r="G124" s="781"/>
      <c r="H124" s="782"/>
      <c r="I124" s="746"/>
      <c r="J124" s="747"/>
      <c r="K124" s="747"/>
      <c r="L124" s="747"/>
      <c r="M124" s="747"/>
      <c r="N124" s="747"/>
      <c r="O124" s="747"/>
      <c r="P124" s="747"/>
      <c r="Q124" s="747"/>
      <c r="R124" s="747"/>
      <c r="S124" s="747"/>
      <c r="T124" s="747"/>
      <c r="U124" s="748"/>
      <c r="V124" s="738"/>
      <c r="W124" s="738"/>
      <c r="X124" s="741"/>
    </row>
    <row r="125" spans="1:25" ht="12" customHeight="1" thickBot="1" x14ac:dyDescent="0.3">
      <c r="A125" s="793"/>
      <c r="B125" s="796"/>
      <c r="C125" s="799"/>
      <c r="D125" s="787"/>
      <c r="E125" s="788"/>
      <c r="F125" s="788"/>
      <c r="G125" s="788"/>
      <c r="H125" s="789"/>
      <c r="I125" s="749"/>
      <c r="J125" s="750"/>
      <c r="K125" s="750"/>
      <c r="L125" s="750"/>
      <c r="M125" s="750"/>
      <c r="N125" s="750"/>
      <c r="O125" s="750"/>
      <c r="P125" s="750"/>
      <c r="Q125" s="750"/>
      <c r="R125" s="750"/>
      <c r="S125" s="750"/>
      <c r="T125" s="750"/>
      <c r="U125" s="751"/>
      <c r="V125" s="739"/>
      <c r="W125" s="739"/>
      <c r="X125" s="742"/>
    </row>
    <row r="126" spans="1:25" ht="15.75" thickBot="1" x14ac:dyDescent="0.3">
      <c r="A126" s="790"/>
      <c r="B126" s="790"/>
      <c r="C126" s="790"/>
      <c r="D126" s="790"/>
      <c r="E126" s="790"/>
      <c r="F126" s="120"/>
    </row>
    <row r="127" spans="1:25" s="637" customFormat="1" ht="39.950000000000003" customHeight="1" thickBot="1" x14ac:dyDescent="0.3">
      <c r="A127" s="800" t="s">
        <v>224</v>
      </c>
      <c r="B127" s="801"/>
      <c r="C127" s="801"/>
      <c r="D127" s="801"/>
      <c r="E127" s="801"/>
      <c r="F127" s="801"/>
      <c r="G127" s="801"/>
      <c r="H127" s="801"/>
      <c r="I127" s="801"/>
      <c r="J127" s="801"/>
      <c r="K127" s="801"/>
      <c r="L127" s="801"/>
      <c r="M127" s="801"/>
      <c r="N127" s="801"/>
      <c r="O127" s="801"/>
      <c r="P127" s="801"/>
      <c r="Q127" s="801"/>
      <c r="R127" s="801"/>
      <c r="S127" s="801"/>
      <c r="T127" s="801"/>
      <c r="U127" s="801"/>
      <c r="V127" s="801"/>
      <c r="W127" s="801"/>
      <c r="X127" s="802"/>
      <c r="Y127" s="703" t="s">
        <v>214</v>
      </c>
    </row>
    <row r="128" spans="1:25" ht="15" customHeight="1" thickBot="1" x14ac:dyDescent="0.3">
      <c r="A128" s="800"/>
      <c r="B128" s="801"/>
      <c r="C128" s="801"/>
      <c r="D128" s="801"/>
      <c r="E128" s="801"/>
      <c r="F128" s="801"/>
      <c r="G128" s="801"/>
      <c r="H128" s="801"/>
      <c r="I128" s="801"/>
      <c r="J128" s="801"/>
      <c r="K128" s="801"/>
      <c r="L128" s="801"/>
      <c r="M128" s="801"/>
      <c r="N128" s="801"/>
      <c r="O128" s="801"/>
      <c r="P128" s="801"/>
      <c r="Q128" s="801"/>
      <c r="R128" s="801"/>
      <c r="S128" s="801"/>
      <c r="T128" s="801"/>
      <c r="U128" s="801"/>
      <c r="V128" s="801"/>
      <c r="W128" s="801"/>
      <c r="X128" s="802"/>
      <c r="Y128" s="704"/>
    </row>
    <row r="129" spans="1:25" ht="15" customHeight="1" thickBot="1" x14ac:dyDescent="0.3">
      <c r="A129" s="800"/>
      <c r="B129" s="801"/>
      <c r="C129" s="801"/>
      <c r="D129" s="801"/>
      <c r="E129" s="801"/>
      <c r="F129" s="801"/>
      <c r="G129" s="801"/>
      <c r="H129" s="801"/>
      <c r="I129" s="801"/>
      <c r="J129" s="801"/>
      <c r="K129" s="801"/>
      <c r="L129" s="801"/>
      <c r="M129" s="801"/>
      <c r="N129" s="801"/>
      <c r="O129" s="801"/>
      <c r="P129" s="801"/>
      <c r="Q129" s="801"/>
      <c r="R129" s="801"/>
      <c r="S129" s="801"/>
      <c r="T129" s="801"/>
      <c r="U129" s="801"/>
      <c r="V129" s="801"/>
      <c r="W129" s="801"/>
      <c r="X129" s="802"/>
      <c r="Y129" s="705" t="s">
        <v>209</v>
      </c>
    </row>
    <row r="130" spans="1:25" ht="15" customHeight="1" thickBot="1" x14ac:dyDescent="0.3">
      <c r="A130" s="800"/>
      <c r="B130" s="801"/>
      <c r="C130" s="801"/>
      <c r="D130" s="801"/>
      <c r="E130" s="801"/>
      <c r="F130" s="801"/>
      <c r="G130" s="801"/>
      <c r="H130" s="801"/>
      <c r="I130" s="801"/>
      <c r="J130" s="801"/>
      <c r="K130" s="801"/>
      <c r="L130" s="801"/>
      <c r="M130" s="801"/>
      <c r="N130" s="801"/>
      <c r="O130" s="801"/>
      <c r="P130" s="801"/>
      <c r="Q130" s="801"/>
      <c r="R130" s="801"/>
      <c r="S130" s="801"/>
      <c r="T130" s="801"/>
      <c r="U130" s="801"/>
      <c r="V130" s="801"/>
      <c r="W130" s="801"/>
      <c r="X130" s="802"/>
      <c r="Y130" s="705" t="s">
        <v>211</v>
      </c>
    </row>
    <row r="131" spans="1:25" ht="15" customHeight="1" thickBot="1" x14ac:dyDescent="0.3">
      <c r="A131" s="803" t="s">
        <v>213</v>
      </c>
      <c r="B131" s="804"/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5"/>
      <c r="Y131" s="705" t="s">
        <v>210</v>
      </c>
    </row>
    <row r="132" spans="1:25" ht="15" customHeight="1" thickBot="1" x14ac:dyDescent="0.3">
      <c r="A132" s="803"/>
      <c r="B132" s="804"/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5"/>
      <c r="Y132" s="706" t="s">
        <v>212</v>
      </c>
    </row>
  </sheetData>
  <sheetProtection algorithmName="SHA-512" hashValue="X4Inyf5D+I79FuCvI5XMcN17zJm4Gq4T89AsLAgrZS7mx8tp3ii+3fiUQ0GQw3Et4UmWOIJHxMQwqRzgLDSBFg==" saltValue="6S6k9fJIOPQ7Z5qH60qPmg==" spinCount="100000" sheet="1" objects="1" scenarios="1"/>
  <mergeCells count="520">
    <mergeCell ref="A127:X130"/>
    <mergeCell ref="A131:X132"/>
    <mergeCell ref="L3:L4"/>
    <mergeCell ref="M3:M4"/>
    <mergeCell ref="R3:R4"/>
    <mergeCell ref="W2:X2"/>
    <mergeCell ref="P2:T2"/>
    <mergeCell ref="K2:O2"/>
    <mergeCell ref="H2:I2"/>
    <mergeCell ref="D2:G2"/>
    <mergeCell ref="D124:H124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83:H83"/>
    <mergeCell ref="D84:H84"/>
    <mergeCell ref="D85:H85"/>
    <mergeCell ref="D86:H86"/>
    <mergeCell ref="D87:H87"/>
    <mergeCell ref="D88:H88"/>
    <mergeCell ref="D125:H125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18:H118"/>
    <mergeCell ref="D119:H119"/>
    <mergeCell ref="D120:H120"/>
    <mergeCell ref="D121:H121"/>
    <mergeCell ref="D122:H122"/>
    <mergeCell ref="D123:H123"/>
    <mergeCell ref="D89:H89"/>
    <mergeCell ref="D90:H90"/>
    <mergeCell ref="D91:H91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C27:C29"/>
    <mergeCell ref="A18:A20"/>
    <mergeCell ref="B18:B20"/>
    <mergeCell ref="C18:C20"/>
    <mergeCell ref="A21:A23"/>
    <mergeCell ref="B21:B23"/>
    <mergeCell ref="D5:H5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A12:A14"/>
    <mergeCell ref="B12:B14"/>
    <mergeCell ref="C12:C14"/>
    <mergeCell ref="A15:A17"/>
    <mergeCell ref="B15:B17"/>
    <mergeCell ref="C15:C17"/>
    <mergeCell ref="A6:A8"/>
    <mergeCell ref="B6:B8"/>
    <mergeCell ref="C6:C8"/>
    <mergeCell ref="A9:A11"/>
    <mergeCell ref="B9:B11"/>
    <mergeCell ref="C9:C11"/>
    <mergeCell ref="A42:A44"/>
    <mergeCell ref="B42:B44"/>
    <mergeCell ref="C42:C44"/>
    <mergeCell ref="A45:A47"/>
    <mergeCell ref="B45:B47"/>
    <mergeCell ref="C45:C47"/>
    <mergeCell ref="C21:C23"/>
    <mergeCell ref="A36:A38"/>
    <mergeCell ref="B36:B38"/>
    <mergeCell ref="C36:C38"/>
    <mergeCell ref="A39:A41"/>
    <mergeCell ref="B39:B41"/>
    <mergeCell ref="C39:C41"/>
    <mergeCell ref="A30:A32"/>
    <mergeCell ref="B30:B32"/>
    <mergeCell ref="C30:C32"/>
    <mergeCell ref="A33:A35"/>
    <mergeCell ref="B33:B35"/>
    <mergeCell ref="C33:C35"/>
    <mergeCell ref="A24:A26"/>
    <mergeCell ref="B24:B26"/>
    <mergeCell ref="C24:C26"/>
    <mergeCell ref="A27:A29"/>
    <mergeCell ref="B27:B29"/>
    <mergeCell ref="A54:A56"/>
    <mergeCell ref="B54:B56"/>
    <mergeCell ref="C54:C56"/>
    <mergeCell ref="A57:A59"/>
    <mergeCell ref="B57:B59"/>
    <mergeCell ref="C57:C59"/>
    <mergeCell ref="A48:A50"/>
    <mergeCell ref="B48:B50"/>
    <mergeCell ref="C48:C50"/>
    <mergeCell ref="A51:A53"/>
    <mergeCell ref="B51:B53"/>
    <mergeCell ref="C51:C53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90:A92"/>
    <mergeCell ref="B90:B92"/>
    <mergeCell ref="C90:C92"/>
    <mergeCell ref="A93:A95"/>
    <mergeCell ref="B93:B95"/>
    <mergeCell ref="C93:C95"/>
    <mergeCell ref="A84:A86"/>
    <mergeCell ref="B84:B86"/>
    <mergeCell ref="C84:C86"/>
    <mergeCell ref="A87:A89"/>
    <mergeCell ref="B87:B89"/>
    <mergeCell ref="C87:C89"/>
    <mergeCell ref="A102:A104"/>
    <mergeCell ref="B102:B104"/>
    <mergeCell ref="C102:C104"/>
    <mergeCell ref="A105:A107"/>
    <mergeCell ref="B105:B107"/>
    <mergeCell ref="C105:C107"/>
    <mergeCell ref="A96:A98"/>
    <mergeCell ref="B96:B98"/>
    <mergeCell ref="C96:C98"/>
    <mergeCell ref="A99:A101"/>
    <mergeCell ref="B99:B101"/>
    <mergeCell ref="C99:C101"/>
    <mergeCell ref="A108:A110"/>
    <mergeCell ref="B108:B110"/>
    <mergeCell ref="C108:C110"/>
    <mergeCell ref="A111:A113"/>
    <mergeCell ref="B111:B113"/>
    <mergeCell ref="C111:C113"/>
    <mergeCell ref="D110:H110"/>
    <mergeCell ref="D111:H111"/>
    <mergeCell ref="D112:H112"/>
    <mergeCell ref="D113:H113"/>
    <mergeCell ref="D6:H6"/>
    <mergeCell ref="D7:H7"/>
    <mergeCell ref="D8:H8"/>
    <mergeCell ref="D9:H9"/>
    <mergeCell ref="D10:H10"/>
    <mergeCell ref="D11:H11"/>
    <mergeCell ref="I11:U11"/>
    <mergeCell ref="A126:E126"/>
    <mergeCell ref="A120:A122"/>
    <mergeCell ref="B120:B122"/>
    <mergeCell ref="C120:C122"/>
    <mergeCell ref="A123:A125"/>
    <mergeCell ref="B123:B125"/>
    <mergeCell ref="C123:C125"/>
    <mergeCell ref="A114:A116"/>
    <mergeCell ref="B114:B116"/>
    <mergeCell ref="C114:C116"/>
    <mergeCell ref="A117:A119"/>
    <mergeCell ref="B117:B119"/>
    <mergeCell ref="C117:C119"/>
    <mergeCell ref="D114:H114"/>
    <mergeCell ref="D115:H115"/>
    <mergeCell ref="D116:H116"/>
    <mergeCell ref="D117:H117"/>
    <mergeCell ref="V5:X5"/>
    <mergeCell ref="I6:U6"/>
    <mergeCell ref="I7:U7"/>
    <mergeCell ref="I8:U8"/>
    <mergeCell ref="V6:V8"/>
    <mergeCell ref="W6:W8"/>
    <mergeCell ref="X6:X8"/>
    <mergeCell ref="I9:U9"/>
    <mergeCell ref="I10:U10"/>
    <mergeCell ref="I5:U5"/>
    <mergeCell ref="V9:V11"/>
    <mergeCell ref="W9:W11"/>
    <mergeCell ref="X9:X11"/>
    <mergeCell ref="I12:U12"/>
    <mergeCell ref="I13:U13"/>
    <mergeCell ref="I14:U14"/>
    <mergeCell ref="I15:U15"/>
    <mergeCell ref="I16:U16"/>
    <mergeCell ref="I17:U17"/>
    <mergeCell ref="I18:U18"/>
    <mergeCell ref="I19:U19"/>
    <mergeCell ref="I20:U20"/>
    <mergeCell ref="I21:U21"/>
    <mergeCell ref="I22:U22"/>
    <mergeCell ref="I23:U23"/>
    <mergeCell ref="I24:U24"/>
    <mergeCell ref="I25:U25"/>
    <mergeCell ref="I26:U26"/>
    <mergeCell ref="I27:U27"/>
    <mergeCell ref="I28:U28"/>
    <mergeCell ref="I29:U29"/>
    <mergeCell ref="I30:U30"/>
    <mergeCell ref="I31:U31"/>
    <mergeCell ref="I32:U32"/>
    <mergeCell ref="I33:U33"/>
    <mergeCell ref="I34:U34"/>
    <mergeCell ref="I35:U35"/>
    <mergeCell ref="I36:U36"/>
    <mergeCell ref="I37:U37"/>
    <mergeCell ref="I38:U38"/>
    <mergeCell ref="I39:U39"/>
    <mergeCell ref="I40:U40"/>
    <mergeCell ref="I41:U41"/>
    <mergeCell ref="I42:U42"/>
    <mergeCell ref="I43:U43"/>
    <mergeCell ref="I44:U44"/>
    <mergeCell ref="I45:U45"/>
    <mergeCell ref="I46:U46"/>
    <mergeCell ref="I47:U47"/>
    <mergeCell ref="I48:U48"/>
    <mergeCell ref="I49:U49"/>
    <mergeCell ref="I50:U50"/>
    <mergeCell ref="I51:U51"/>
    <mergeCell ref="I52:U52"/>
    <mergeCell ref="I53:U53"/>
    <mergeCell ref="I54:U54"/>
    <mergeCell ref="I55:U55"/>
    <mergeCell ref="I56:U56"/>
    <mergeCell ref="I57:U57"/>
    <mergeCell ref="I58:U58"/>
    <mergeCell ref="I59:U59"/>
    <mergeCell ref="I60:U60"/>
    <mergeCell ref="I61:U61"/>
    <mergeCell ref="I62:U62"/>
    <mergeCell ref="I63:U63"/>
    <mergeCell ref="I64:U64"/>
    <mergeCell ref="I65:U65"/>
    <mergeCell ref="I66:U66"/>
    <mergeCell ref="I67:U67"/>
    <mergeCell ref="I68:U68"/>
    <mergeCell ref="I69:U69"/>
    <mergeCell ref="I70:U70"/>
    <mergeCell ref="I71:U71"/>
    <mergeCell ref="I72:U72"/>
    <mergeCell ref="I73:U73"/>
    <mergeCell ref="I74:U74"/>
    <mergeCell ref="I75:U75"/>
    <mergeCell ref="I76:U76"/>
    <mergeCell ref="I77:U77"/>
    <mergeCell ref="I78:U78"/>
    <mergeCell ref="I79:U79"/>
    <mergeCell ref="I80:U80"/>
    <mergeCell ref="I81:U81"/>
    <mergeCell ref="I82:U82"/>
    <mergeCell ref="I83:U83"/>
    <mergeCell ref="I84:U84"/>
    <mergeCell ref="I85:U85"/>
    <mergeCell ref="I86:U86"/>
    <mergeCell ref="I87:U87"/>
    <mergeCell ref="I88:U88"/>
    <mergeCell ref="I89:U89"/>
    <mergeCell ref="I90:U90"/>
    <mergeCell ref="I91:U91"/>
    <mergeCell ref="I92:U92"/>
    <mergeCell ref="I105:U105"/>
    <mergeCell ref="I106:U106"/>
    <mergeCell ref="I107:U107"/>
    <mergeCell ref="I108:U108"/>
    <mergeCell ref="I109:U109"/>
    <mergeCell ref="I110:U110"/>
    <mergeCell ref="I93:U93"/>
    <mergeCell ref="I94:U94"/>
    <mergeCell ref="I95:U95"/>
    <mergeCell ref="I96:U96"/>
    <mergeCell ref="I97:U97"/>
    <mergeCell ref="I98:U98"/>
    <mergeCell ref="I99:U99"/>
    <mergeCell ref="I100:U100"/>
    <mergeCell ref="I101:U101"/>
    <mergeCell ref="V12:V14"/>
    <mergeCell ref="W12:W14"/>
    <mergeCell ref="X12:X14"/>
    <mergeCell ref="V15:V17"/>
    <mergeCell ref="W15:W17"/>
    <mergeCell ref="X15:X17"/>
    <mergeCell ref="V27:V29"/>
    <mergeCell ref="W27:W29"/>
    <mergeCell ref="X27:X29"/>
    <mergeCell ref="V18:V20"/>
    <mergeCell ref="W18:W20"/>
    <mergeCell ref="X18:X20"/>
    <mergeCell ref="V21:V23"/>
    <mergeCell ref="W21:W23"/>
    <mergeCell ref="X21:X23"/>
    <mergeCell ref="V24:V26"/>
    <mergeCell ref="W24:W26"/>
    <mergeCell ref="X24:X26"/>
    <mergeCell ref="V30:V32"/>
    <mergeCell ref="W30:W32"/>
    <mergeCell ref="X30:X32"/>
    <mergeCell ref="V33:V35"/>
    <mergeCell ref="W33:W35"/>
    <mergeCell ref="X33:X35"/>
    <mergeCell ref="V36:V38"/>
    <mergeCell ref="W36:W38"/>
    <mergeCell ref="X36:X38"/>
    <mergeCell ref="V39:V41"/>
    <mergeCell ref="W39:W41"/>
    <mergeCell ref="X39:X41"/>
    <mergeCell ref="V42:V44"/>
    <mergeCell ref="W42:W44"/>
    <mergeCell ref="X42:X44"/>
    <mergeCell ref="V45:V47"/>
    <mergeCell ref="W45:W47"/>
    <mergeCell ref="X45:X47"/>
    <mergeCell ref="V48:V50"/>
    <mergeCell ref="W48:W50"/>
    <mergeCell ref="X48:X50"/>
    <mergeCell ref="V51:V53"/>
    <mergeCell ref="W51:W53"/>
    <mergeCell ref="X51:X53"/>
    <mergeCell ref="W66:W68"/>
    <mergeCell ref="X66:X68"/>
    <mergeCell ref="V69:V71"/>
    <mergeCell ref="W69:W71"/>
    <mergeCell ref="X69:X71"/>
    <mergeCell ref="V54:V56"/>
    <mergeCell ref="W54:W56"/>
    <mergeCell ref="X54:X56"/>
    <mergeCell ref="V57:V59"/>
    <mergeCell ref="W57:W59"/>
    <mergeCell ref="X57:X59"/>
    <mergeCell ref="V60:V62"/>
    <mergeCell ref="W60:W62"/>
    <mergeCell ref="X60:X62"/>
    <mergeCell ref="V66:V68"/>
    <mergeCell ref="X117:X119"/>
    <mergeCell ref="V120:V122"/>
    <mergeCell ref="W120:W122"/>
    <mergeCell ref="V81:V83"/>
    <mergeCell ref="W81:W83"/>
    <mergeCell ref="X81:X83"/>
    <mergeCell ref="V84:V86"/>
    <mergeCell ref="W84:W86"/>
    <mergeCell ref="X84:X86"/>
    <mergeCell ref="V87:V89"/>
    <mergeCell ref="W87:W89"/>
    <mergeCell ref="X87:X89"/>
    <mergeCell ref="V108:V110"/>
    <mergeCell ref="W108:W110"/>
    <mergeCell ref="X108:X110"/>
    <mergeCell ref="V111:V113"/>
    <mergeCell ref="W111:W113"/>
    <mergeCell ref="X111:X113"/>
    <mergeCell ref="V114:V116"/>
    <mergeCell ref="V93:V95"/>
    <mergeCell ref="W114:W116"/>
    <mergeCell ref="X114:X116"/>
    <mergeCell ref="W99:W101"/>
    <mergeCell ref="X99:X101"/>
    <mergeCell ref="O3:O4"/>
    <mergeCell ref="P3:P4"/>
    <mergeCell ref="Q3:Q4"/>
    <mergeCell ref="S3:S4"/>
    <mergeCell ref="T3:T4"/>
    <mergeCell ref="U3:U4"/>
    <mergeCell ref="V3:V4"/>
    <mergeCell ref="W3:W4"/>
    <mergeCell ref="X3:X4"/>
    <mergeCell ref="V102:V104"/>
    <mergeCell ref="W102:W104"/>
    <mergeCell ref="X102:X104"/>
    <mergeCell ref="V105:V107"/>
    <mergeCell ref="W105:W107"/>
    <mergeCell ref="X105:X107"/>
    <mergeCell ref="W93:W95"/>
    <mergeCell ref="X93:X95"/>
    <mergeCell ref="V96:V98"/>
    <mergeCell ref="W96:W98"/>
    <mergeCell ref="X96:X98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V117:V119"/>
    <mergeCell ref="C1:H1"/>
    <mergeCell ref="I1:N1"/>
    <mergeCell ref="O1:S1"/>
    <mergeCell ref="T1:U1"/>
    <mergeCell ref="V1:X1"/>
    <mergeCell ref="B2:C2"/>
    <mergeCell ref="A3:A4"/>
    <mergeCell ref="V90:V92"/>
    <mergeCell ref="W90:W92"/>
    <mergeCell ref="X90:X92"/>
    <mergeCell ref="V72:V74"/>
    <mergeCell ref="W72:W74"/>
    <mergeCell ref="X72:X74"/>
    <mergeCell ref="V75:V77"/>
    <mergeCell ref="W75:W77"/>
    <mergeCell ref="X75:X77"/>
    <mergeCell ref="V78:V80"/>
    <mergeCell ref="W78:W80"/>
    <mergeCell ref="X78:X80"/>
    <mergeCell ref="V63:V65"/>
    <mergeCell ref="W63:W65"/>
    <mergeCell ref="X63:X65"/>
    <mergeCell ref="V123:V125"/>
    <mergeCell ref="W123:W125"/>
    <mergeCell ref="X123:X125"/>
    <mergeCell ref="X120:X122"/>
    <mergeCell ref="V99:V101"/>
    <mergeCell ref="W117:W119"/>
    <mergeCell ref="I120:U120"/>
    <mergeCell ref="I121:U121"/>
    <mergeCell ref="I122:U122"/>
    <mergeCell ref="I123:U123"/>
    <mergeCell ref="I124:U124"/>
    <mergeCell ref="I125:U125"/>
    <mergeCell ref="I111:U111"/>
    <mergeCell ref="I112:U112"/>
    <mergeCell ref="I113:U113"/>
    <mergeCell ref="I114:U114"/>
    <mergeCell ref="I115:U115"/>
    <mergeCell ref="I116:U116"/>
    <mergeCell ref="I117:U117"/>
    <mergeCell ref="I118:U118"/>
    <mergeCell ref="I119:U119"/>
    <mergeCell ref="I102:U102"/>
    <mergeCell ref="I103:U103"/>
    <mergeCell ref="I104:U104"/>
  </mergeCells>
  <dataValidations count="3">
    <dataValidation type="list" allowBlank="1" showInputMessage="1" showErrorMessage="1" sqref="B1" xr:uid="{00000000-0002-0000-0000-000000000000}">
      <formula1>$Y$129:$Y$132</formula1>
    </dataValidation>
    <dataValidation type="list" allowBlank="1" showInputMessage="1" showErrorMessage="1" sqref="C6:C125" xr:uid="{00000000-0002-0000-0000-000001000000}">
      <formula1>$Y$5:$Y$8</formula1>
    </dataValidation>
    <dataValidation type="list" allowBlank="1" showInputMessage="1" showErrorMessage="1" sqref="V6:X125" xr:uid="{00000000-0002-0000-0000-000002000000}">
      <formula1>$Y$12:$Y$14</formula1>
    </dataValidation>
  </dataValidations>
  <hyperlinks>
    <hyperlink ref="I8" r:id="rId1" display="kenygold@hotmail.com   " xr:uid="{00000000-0004-0000-0000-000000000000}"/>
  </hyperlinks>
  <pageMargins left="0.7" right="0.7" top="0.75" bottom="0.75" header="0.3" footer="0.3"/>
  <pageSetup orientation="portrait" horizontalDpi="0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  <pageSetUpPr fitToPage="1"/>
  </sheetPr>
  <dimension ref="A1:AC57"/>
  <sheetViews>
    <sheetView tabSelected="1" zoomScale="110" zoomScaleNormal="110" workbookViewId="0">
      <pane xSplit="25" ySplit="8" topLeftCell="Z9" activePane="bottomRight" state="frozen"/>
      <selection pane="topRight" activeCell="Z1" sqref="Z1"/>
      <selection pane="bottomLeft" activeCell="A9" sqref="A9"/>
      <selection pane="bottomRight" activeCell="AE27" sqref="AE27"/>
    </sheetView>
  </sheetViews>
  <sheetFormatPr defaultRowHeight="12.75" x14ac:dyDescent="0.2"/>
  <cols>
    <col min="1" max="1" width="4.28515625" style="6" customWidth="1"/>
    <col min="2" max="4" width="6.7109375" style="6" customWidth="1"/>
    <col min="5" max="6" width="4.28515625" style="6" customWidth="1"/>
    <col min="7" max="7" width="4.7109375" style="6" customWidth="1"/>
    <col min="8" max="9" width="4.28515625" style="6" customWidth="1"/>
    <col min="10" max="10" width="4.7109375" style="6" customWidth="1"/>
    <col min="11" max="12" width="4.28515625" style="6" customWidth="1"/>
    <col min="13" max="13" width="4.7109375" style="6" customWidth="1"/>
    <col min="14" max="15" width="4.28515625" style="6" customWidth="1"/>
    <col min="16" max="19" width="4.7109375" style="6" customWidth="1"/>
    <col min="20" max="21" width="4.28515625" style="6" customWidth="1"/>
    <col min="22" max="22" width="4.7109375" style="6" customWidth="1"/>
    <col min="23" max="24" width="4.28515625" style="6" customWidth="1"/>
    <col min="25" max="25" width="4.7109375" style="6" customWidth="1"/>
    <col min="26" max="29" width="5.7109375" style="6" hidden="1" customWidth="1"/>
    <col min="30" max="31" width="4.7109375" style="6" customWidth="1"/>
    <col min="32" max="249" width="9.140625" style="6"/>
    <col min="250" max="250" width="4.28515625" style="6" customWidth="1"/>
    <col min="251" max="251" width="4.42578125" style="6" customWidth="1"/>
    <col min="252" max="253" width="5.28515625" style="6" customWidth="1"/>
    <col min="254" max="256" width="2.7109375" style="6" customWidth="1"/>
    <col min="257" max="257" width="3.140625" style="6" customWidth="1"/>
    <col min="258" max="260" width="2.7109375" style="6" customWidth="1"/>
    <col min="261" max="261" width="2.85546875" style="6" customWidth="1"/>
    <col min="262" max="264" width="2.7109375" style="6" customWidth="1"/>
    <col min="265" max="265" width="3" style="6" customWidth="1"/>
    <col min="266" max="268" width="2.7109375" style="6" customWidth="1"/>
    <col min="269" max="269" width="2.85546875" style="6" customWidth="1"/>
    <col min="270" max="270" width="3" style="6" customWidth="1"/>
    <col min="271" max="271" width="3.140625" style="6" customWidth="1"/>
    <col min="272" max="272" width="3" style="6" customWidth="1"/>
    <col min="273" max="273" width="3.28515625" style="6" customWidth="1"/>
    <col min="274" max="275" width="3" style="6" customWidth="1"/>
    <col min="276" max="276" width="2.85546875" style="6" customWidth="1"/>
    <col min="277" max="277" width="3" style="6" customWidth="1"/>
    <col min="278" max="278" width="3.140625" style="6" customWidth="1"/>
    <col min="279" max="280" width="3" style="6" customWidth="1"/>
    <col min="281" max="281" width="3" style="6" bestFit="1" customWidth="1"/>
    <col min="282" max="505" width="9.140625" style="6"/>
    <col min="506" max="506" width="4.28515625" style="6" customWidth="1"/>
    <col min="507" max="507" width="4.42578125" style="6" customWidth="1"/>
    <col min="508" max="509" width="5.28515625" style="6" customWidth="1"/>
    <col min="510" max="512" width="2.7109375" style="6" customWidth="1"/>
    <col min="513" max="513" width="3.140625" style="6" customWidth="1"/>
    <col min="514" max="516" width="2.7109375" style="6" customWidth="1"/>
    <col min="517" max="517" width="2.85546875" style="6" customWidth="1"/>
    <col min="518" max="520" width="2.7109375" style="6" customWidth="1"/>
    <col min="521" max="521" width="3" style="6" customWidth="1"/>
    <col min="522" max="524" width="2.7109375" style="6" customWidth="1"/>
    <col min="525" max="525" width="2.85546875" style="6" customWidth="1"/>
    <col min="526" max="526" width="3" style="6" customWidth="1"/>
    <col min="527" max="527" width="3.140625" style="6" customWidth="1"/>
    <col min="528" max="528" width="3" style="6" customWidth="1"/>
    <col min="529" max="529" width="3.28515625" style="6" customWidth="1"/>
    <col min="530" max="531" width="3" style="6" customWidth="1"/>
    <col min="532" max="532" width="2.85546875" style="6" customWidth="1"/>
    <col min="533" max="533" width="3" style="6" customWidth="1"/>
    <col min="534" max="534" width="3.140625" style="6" customWidth="1"/>
    <col min="535" max="536" width="3" style="6" customWidth="1"/>
    <col min="537" max="537" width="3" style="6" bestFit="1" customWidth="1"/>
    <col min="538" max="761" width="9.140625" style="6"/>
    <col min="762" max="762" width="4.28515625" style="6" customWidth="1"/>
    <col min="763" max="763" width="4.42578125" style="6" customWidth="1"/>
    <col min="764" max="765" width="5.28515625" style="6" customWidth="1"/>
    <col min="766" max="768" width="2.7109375" style="6" customWidth="1"/>
    <col min="769" max="769" width="3.140625" style="6" customWidth="1"/>
    <col min="770" max="772" width="2.7109375" style="6" customWidth="1"/>
    <col min="773" max="773" width="2.85546875" style="6" customWidth="1"/>
    <col min="774" max="776" width="2.7109375" style="6" customWidth="1"/>
    <col min="777" max="777" width="3" style="6" customWidth="1"/>
    <col min="778" max="780" width="2.7109375" style="6" customWidth="1"/>
    <col min="781" max="781" width="2.85546875" style="6" customWidth="1"/>
    <col min="782" max="782" width="3" style="6" customWidth="1"/>
    <col min="783" max="783" width="3.140625" style="6" customWidth="1"/>
    <col min="784" max="784" width="3" style="6" customWidth="1"/>
    <col min="785" max="785" width="3.28515625" style="6" customWidth="1"/>
    <col min="786" max="787" width="3" style="6" customWidth="1"/>
    <col min="788" max="788" width="2.85546875" style="6" customWidth="1"/>
    <col min="789" max="789" width="3" style="6" customWidth="1"/>
    <col min="790" max="790" width="3.140625" style="6" customWidth="1"/>
    <col min="791" max="792" width="3" style="6" customWidth="1"/>
    <col min="793" max="793" width="3" style="6" bestFit="1" customWidth="1"/>
    <col min="794" max="1017" width="9.140625" style="6"/>
    <col min="1018" max="1018" width="4.28515625" style="6" customWidth="1"/>
    <col min="1019" max="1019" width="4.42578125" style="6" customWidth="1"/>
    <col min="1020" max="1021" width="5.28515625" style="6" customWidth="1"/>
    <col min="1022" max="1024" width="2.7109375" style="6" customWidth="1"/>
    <col min="1025" max="1025" width="3.140625" style="6" customWidth="1"/>
    <col min="1026" max="1028" width="2.7109375" style="6" customWidth="1"/>
    <col min="1029" max="1029" width="2.85546875" style="6" customWidth="1"/>
    <col min="1030" max="1032" width="2.7109375" style="6" customWidth="1"/>
    <col min="1033" max="1033" width="3" style="6" customWidth="1"/>
    <col min="1034" max="1036" width="2.7109375" style="6" customWidth="1"/>
    <col min="1037" max="1037" width="2.85546875" style="6" customWidth="1"/>
    <col min="1038" max="1038" width="3" style="6" customWidth="1"/>
    <col min="1039" max="1039" width="3.140625" style="6" customWidth="1"/>
    <col min="1040" max="1040" width="3" style="6" customWidth="1"/>
    <col min="1041" max="1041" width="3.28515625" style="6" customWidth="1"/>
    <col min="1042" max="1043" width="3" style="6" customWidth="1"/>
    <col min="1044" max="1044" width="2.85546875" style="6" customWidth="1"/>
    <col min="1045" max="1045" width="3" style="6" customWidth="1"/>
    <col min="1046" max="1046" width="3.140625" style="6" customWidth="1"/>
    <col min="1047" max="1048" width="3" style="6" customWidth="1"/>
    <col min="1049" max="1049" width="3" style="6" bestFit="1" customWidth="1"/>
    <col min="1050" max="1273" width="9.140625" style="6"/>
    <col min="1274" max="1274" width="4.28515625" style="6" customWidth="1"/>
    <col min="1275" max="1275" width="4.42578125" style="6" customWidth="1"/>
    <col min="1276" max="1277" width="5.28515625" style="6" customWidth="1"/>
    <col min="1278" max="1280" width="2.7109375" style="6" customWidth="1"/>
    <col min="1281" max="1281" width="3.140625" style="6" customWidth="1"/>
    <col min="1282" max="1284" width="2.7109375" style="6" customWidth="1"/>
    <col min="1285" max="1285" width="2.85546875" style="6" customWidth="1"/>
    <col min="1286" max="1288" width="2.7109375" style="6" customWidth="1"/>
    <col min="1289" max="1289" width="3" style="6" customWidth="1"/>
    <col min="1290" max="1292" width="2.7109375" style="6" customWidth="1"/>
    <col min="1293" max="1293" width="2.85546875" style="6" customWidth="1"/>
    <col min="1294" max="1294" width="3" style="6" customWidth="1"/>
    <col min="1295" max="1295" width="3.140625" style="6" customWidth="1"/>
    <col min="1296" max="1296" width="3" style="6" customWidth="1"/>
    <col min="1297" max="1297" width="3.28515625" style="6" customWidth="1"/>
    <col min="1298" max="1299" width="3" style="6" customWidth="1"/>
    <col min="1300" max="1300" width="2.85546875" style="6" customWidth="1"/>
    <col min="1301" max="1301" width="3" style="6" customWidth="1"/>
    <col min="1302" max="1302" width="3.140625" style="6" customWidth="1"/>
    <col min="1303" max="1304" width="3" style="6" customWidth="1"/>
    <col min="1305" max="1305" width="3" style="6" bestFit="1" customWidth="1"/>
    <col min="1306" max="1529" width="9.140625" style="6"/>
    <col min="1530" max="1530" width="4.28515625" style="6" customWidth="1"/>
    <col min="1531" max="1531" width="4.42578125" style="6" customWidth="1"/>
    <col min="1532" max="1533" width="5.28515625" style="6" customWidth="1"/>
    <col min="1534" max="1536" width="2.7109375" style="6" customWidth="1"/>
    <col min="1537" max="1537" width="3.140625" style="6" customWidth="1"/>
    <col min="1538" max="1540" width="2.7109375" style="6" customWidth="1"/>
    <col min="1541" max="1541" width="2.85546875" style="6" customWidth="1"/>
    <col min="1542" max="1544" width="2.7109375" style="6" customWidth="1"/>
    <col min="1545" max="1545" width="3" style="6" customWidth="1"/>
    <col min="1546" max="1548" width="2.7109375" style="6" customWidth="1"/>
    <col min="1549" max="1549" width="2.85546875" style="6" customWidth="1"/>
    <col min="1550" max="1550" width="3" style="6" customWidth="1"/>
    <col min="1551" max="1551" width="3.140625" style="6" customWidth="1"/>
    <col min="1552" max="1552" width="3" style="6" customWidth="1"/>
    <col min="1553" max="1553" width="3.28515625" style="6" customWidth="1"/>
    <col min="1554" max="1555" width="3" style="6" customWidth="1"/>
    <col min="1556" max="1556" width="2.85546875" style="6" customWidth="1"/>
    <col min="1557" max="1557" width="3" style="6" customWidth="1"/>
    <col min="1558" max="1558" width="3.140625" style="6" customWidth="1"/>
    <col min="1559" max="1560" width="3" style="6" customWidth="1"/>
    <col min="1561" max="1561" width="3" style="6" bestFit="1" customWidth="1"/>
    <col min="1562" max="1785" width="9.140625" style="6"/>
    <col min="1786" max="1786" width="4.28515625" style="6" customWidth="1"/>
    <col min="1787" max="1787" width="4.42578125" style="6" customWidth="1"/>
    <col min="1788" max="1789" width="5.28515625" style="6" customWidth="1"/>
    <col min="1790" max="1792" width="2.7109375" style="6" customWidth="1"/>
    <col min="1793" max="1793" width="3.140625" style="6" customWidth="1"/>
    <col min="1794" max="1796" width="2.7109375" style="6" customWidth="1"/>
    <col min="1797" max="1797" width="2.85546875" style="6" customWidth="1"/>
    <col min="1798" max="1800" width="2.7109375" style="6" customWidth="1"/>
    <col min="1801" max="1801" width="3" style="6" customWidth="1"/>
    <col min="1802" max="1804" width="2.7109375" style="6" customWidth="1"/>
    <col min="1805" max="1805" width="2.85546875" style="6" customWidth="1"/>
    <col min="1806" max="1806" width="3" style="6" customWidth="1"/>
    <col min="1807" max="1807" width="3.140625" style="6" customWidth="1"/>
    <col min="1808" max="1808" width="3" style="6" customWidth="1"/>
    <col min="1809" max="1809" width="3.28515625" style="6" customWidth="1"/>
    <col min="1810" max="1811" width="3" style="6" customWidth="1"/>
    <col min="1812" max="1812" width="2.85546875" style="6" customWidth="1"/>
    <col min="1813" max="1813" width="3" style="6" customWidth="1"/>
    <col min="1814" max="1814" width="3.140625" style="6" customWidth="1"/>
    <col min="1815" max="1816" width="3" style="6" customWidth="1"/>
    <col min="1817" max="1817" width="3" style="6" bestFit="1" customWidth="1"/>
    <col min="1818" max="2041" width="9.140625" style="6"/>
    <col min="2042" max="2042" width="4.28515625" style="6" customWidth="1"/>
    <col min="2043" max="2043" width="4.42578125" style="6" customWidth="1"/>
    <col min="2044" max="2045" width="5.28515625" style="6" customWidth="1"/>
    <col min="2046" max="2048" width="2.7109375" style="6" customWidth="1"/>
    <col min="2049" max="2049" width="3.140625" style="6" customWidth="1"/>
    <col min="2050" max="2052" width="2.7109375" style="6" customWidth="1"/>
    <col min="2053" max="2053" width="2.85546875" style="6" customWidth="1"/>
    <col min="2054" max="2056" width="2.7109375" style="6" customWidth="1"/>
    <col min="2057" max="2057" width="3" style="6" customWidth="1"/>
    <col min="2058" max="2060" width="2.7109375" style="6" customWidth="1"/>
    <col min="2061" max="2061" width="2.85546875" style="6" customWidth="1"/>
    <col min="2062" max="2062" width="3" style="6" customWidth="1"/>
    <col min="2063" max="2063" width="3.140625" style="6" customWidth="1"/>
    <col min="2064" max="2064" width="3" style="6" customWidth="1"/>
    <col min="2065" max="2065" width="3.28515625" style="6" customWidth="1"/>
    <col min="2066" max="2067" width="3" style="6" customWidth="1"/>
    <col min="2068" max="2068" width="2.85546875" style="6" customWidth="1"/>
    <col min="2069" max="2069" width="3" style="6" customWidth="1"/>
    <col min="2070" max="2070" width="3.140625" style="6" customWidth="1"/>
    <col min="2071" max="2072" width="3" style="6" customWidth="1"/>
    <col min="2073" max="2073" width="3" style="6" bestFit="1" customWidth="1"/>
    <col min="2074" max="2297" width="9.140625" style="6"/>
    <col min="2298" max="2298" width="4.28515625" style="6" customWidth="1"/>
    <col min="2299" max="2299" width="4.42578125" style="6" customWidth="1"/>
    <col min="2300" max="2301" width="5.28515625" style="6" customWidth="1"/>
    <col min="2302" max="2304" width="2.7109375" style="6" customWidth="1"/>
    <col min="2305" max="2305" width="3.140625" style="6" customWidth="1"/>
    <col min="2306" max="2308" width="2.7109375" style="6" customWidth="1"/>
    <col min="2309" max="2309" width="2.85546875" style="6" customWidth="1"/>
    <col min="2310" max="2312" width="2.7109375" style="6" customWidth="1"/>
    <col min="2313" max="2313" width="3" style="6" customWidth="1"/>
    <col min="2314" max="2316" width="2.7109375" style="6" customWidth="1"/>
    <col min="2317" max="2317" width="2.85546875" style="6" customWidth="1"/>
    <col min="2318" max="2318" width="3" style="6" customWidth="1"/>
    <col min="2319" max="2319" width="3.140625" style="6" customWidth="1"/>
    <col min="2320" max="2320" width="3" style="6" customWidth="1"/>
    <col min="2321" max="2321" width="3.28515625" style="6" customWidth="1"/>
    <col min="2322" max="2323" width="3" style="6" customWidth="1"/>
    <col min="2324" max="2324" width="2.85546875" style="6" customWidth="1"/>
    <col min="2325" max="2325" width="3" style="6" customWidth="1"/>
    <col min="2326" max="2326" width="3.140625" style="6" customWidth="1"/>
    <col min="2327" max="2328" width="3" style="6" customWidth="1"/>
    <col min="2329" max="2329" width="3" style="6" bestFit="1" customWidth="1"/>
    <col min="2330" max="2553" width="9.140625" style="6"/>
    <col min="2554" max="2554" width="4.28515625" style="6" customWidth="1"/>
    <col min="2555" max="2555" width="4.42578125" style="6" customWidth="1"/>
    <col min="2556" max="2557" width="5.28515625" style="6" customWidth="1"/>
    <col min="2558" max="2560" width="2.7109375" style="6" customWidth="1"/>
    <col min="2561" max="2561" width="3.140625" style="6" customWidth="1"/>
    <col min="2562" max="2564" width="2.7109375" style="6" customWidth="1"/>
    <col min="2565" max="2565" width="2.85546875" style="6" customWidth="1"/>
    <col min="2566" max="2568" width="2.7109375" style="6" customWidth="1"/>
    <col min="2569" max="2569" width="3" style="6" customWidth="1"/>
    <col min="2570" max="2572" width="2.7109375" style="6" customWidth="1"/>
    <col min="2573" max="2573" width="2.85546875" style="6" customWidth="1"/>
    <col min="2574" max="2574" width="3" style="6" customWidth="1"/>
    <col min="2575" max="2575" width="3.140625" style="6" customWidth="1"/>
    <col min="2576" max="2576" width="3" style="6" customWidth="1"/>
    <col min="2577" max="2577" width="3.28515625" style="6" customWidth="1"/>
    <col min="2578" max="2579" width="3" style="6" customWidth="1"/>
    <col min="2580" max="2580" width="2.85546875" style="6" customWidth="1"/>
    <col min="2581" max="2581" width="3" style="6" customWidth="1"/>
    <col min="2582" max="2582" width="3.140625" style="6" customWidth="1"/>
    <col min="2583" max="2584" width="3" style="6" customWidth="1"/>
    <col min="2585" max="2585" width="3" style="6" bestFit="1" customWidth="1"/>
    <col min="2586" max="2809" width="9.140625" style="6"/>
    <col min="2810" max="2810" width="4.28515625" style="6" customWidth="1"/>
    <col min="2811" max="2811" width="4.42578125" style="6" customWidth="1"/>
    <col min="2812" max="2813" width="5.28515625" style="6" customWidth="1"/>
    <col min="2814" max="2816" width="2.7109375" style="6" customWidth="1"/>
    <col min="2817" max="2817" width="3.140625" style="6" customWidth="1"/>
    <col min="2818" max="2820" width="2.7109375" style="6" customWidth="1"/>
    <col min="2821" max="2821" width="2.85546875" style="6" customWidth="1"/>
    <col min="2822" max="2824" width="2.7109375" style="6" customWidth="1"/>
    <col min="2825" max="2825" width="3" style="6" customWidth="1"/>
    <col min="2826" max="2828" width="2.7109375" style="6" customWidth="1"/>
    <col min="2829" max="2829" width="2.85546875" style="6" customWidth="1"/>
    <col min="2830" max="2830" width="3" style="6" customWidth="1"/>
    <col min="2831" max="2831" width="3.140625" style="6" customWidth="1"/>
    <col min="2832" max="2832" width="3" style="6" customWidth="1"/>
    <col min="2833" max="2833" width="3.28515625" style="6" customWidth="1"/>
    <col min="2834" max="2835" width="3" style="6" customWidth="1"/>
    <col min="2836" max="2836" width="2.85546875" style="6" customWidth="1"/>
    <col min="2837" max="2837" width="3" style="6" customWidth="1"/>
    <col min="2838" max="2838" width="3.140625" style="6" customWidth="1"/>
    <col min="2839" max="2840" width="3" style="6" customWidth="1"/>
    <col min="2841" max="2841" width="3" style="6" bestFit="1" customWidth="1"/>
    <col min="2842" max="3065" width="9.140625" style="6"/>
    <col min="3066" max="3066" width="4.28515625" style="6" customWidth="1"/>
    <col min="3067" max="3067" width="4.42578125" style="6" customWidth="1"/>
    <col min="3068" max="3069" width="5.28515625" style="6" customWidth="1"/>
    <col min="3070" max="3072" width="2.7109375" style="6" customWidth="1"/>
    <col min="3073" max="3073" width="3.140625" style="6" customWidth="1"/>
    <col min="3074" max="3076" width="2.7109375" style="6" customWidth="1"/>
    <col min="3077" max="3077" width="2.85546875" style="6" customWidth="1"/>
    <col min="3078" max="3080" width="2.7109375" style="6" customWidth="1"/>
    <col min="3081" max="3081" width="3" style="6" customWidth="1"/>
    <col min="3082" max="3084" width="2.7109375" style="6" customWidth="1"/>
    <col min="3085" max="3085" width="2.85546875" style="6" customWidth="1"/>
    <col min="3086" max="3086" width="3" style="6" customWidth="1"/>
    <col min="3087" max="3087" width="3.140625" style="6" customWidth="1"/>
    <col min="3088" max="3088" width="3" style="6" customWidth="1"/>
    <col min="3089" max="3089" width="3.28515625" style="6" customWidth="1"/>
    <col min="3090" max="3091" width="3" style="6" customWidth="1"/>
    <col min="3092" max="3092" width="2.85546875" style="6" customWidth="1"/>
    <col min="3093" max="3093" width="3" style="6" customWidth="1"/>
    <col min="3094" max="3094" width="3.140625" style="6" customWidth="1"/>
    <col min="3095" max="3096" width="3" style="6" customWidth="1"/>
    <col min="3097" max="3097" width="3" style="6" bestFit="1" customWidth="1"/>
    <col min="3098" max="3321" width="9.140625" style="6"/>
    <col min="3322" max="3322" width="4.28515625" style="6" customWidth="1"/>
    <col min="3323" max="3323" width="4.42578125" style="6" customWidth="1"/>
    <col min="3324" max="3325" width="5.28515625" style="6" customWidth="1"/>
    <col min="3326" max="3328" width="2.7109375" style="6" customWidth="1"/>
    <col min="3329" max="3329" width="3.140625" style="6" customWidth="1"/>
    <col min="3330" max="3332" width="2.7109375" style="6" customWidth="1"/>
    <col min="3333" max="3333" width="2.85546875" style="6" customWidth="1"/>
    <col min="3334" max="3336" width="2.7109375" style="6" customWidth="1"/>
    <col min="3337" max="3337" width="3" style="6" customWidth="1"/>
    <col min="3338" max="3340" width="2.7109375" style="6" customWidth="1"/>
    <col min="3341" max="3341" width="2.85546875" style="6" customWidth="1"/>
    <col min="3342" max="3342" width="3" style="6" customWidth="1"/>
    <col min="3343" max="3343" width="3.140625" style="6" customWidth="1"/>
    <col min="3344" max="3344" width="3" style="6" customWidth="1"/>
    <col min="3345" max="3345" width="3.28515625" style="6" customWidth="1"/>
    <col min="3346" max="3347" width="3" style="6" customWidth="1"/>
    <col min="3348" max="3348" width="2.85546875" style="6" customWidth="1"/>
    <col min="3349" max="3349" width="3" style="6" customWidth="1"/>
    <col min="3350" max="3350" width="3.140625" style="6" customWidth="1"/>
    <col min="3351" max="3352" width="3" style="6" customWidth="1"/>
    <col min="3353" max="3353" width="3" style="6" bestFit="1" customWidth="1"/>
    <col min="3354" max="3577" width="9.140625" style="6"/>
    <col min="3578" max="3578" width="4.28515625" style="6" customWidth="1"/>
    <col min="3579" max="3579" width="4.42578125" style="6" customWidth="1"/>
    <col min="3580" max="3581" width="5.28515625" style="6" customWidth="1"/>
    <col min="3582" max="3584" width="2.7109375" style="6" customWidth="1"/>
    <col min="3585" max="3585" width="3.140625" style="6" customWidth="1"/>
    <col min="3586" max="3588" width="2.7109375" style="6" customWidth="1"/>
    <col min="3589" max="3589" width="2.85546875" style="6" customWidth="1"/>
    <col min="3590" max="3592" width="2.7109375" style="6" customWidth="1"/>
    <col min="3593" max="3593" width="3" style="6" customWidth="1"/>
    <col min="3594" max="3596" width="2.7109375" style="6" customWidth="1"/>
    <col min="3597" max="3597" width="2.85546875" style="6" customWidth="1"/>
    <col min="3598" max="3598" width="3" style="6" customWidth="1"/>
    <col min="3599" max="3599" width="3.140625" style="6" customWidth="1"/>
    <col min="3600" max="3600" width="3" style="6" customWidth="1"/>
    <col min="3601" max="3601" width="3.28515625" style="6" customWidth="1"/>
    <col min="3602" max="3603" width="3" style="6" customWidth="1"/>
    <col min="3604" max="3604" width="2.85546875" style="6" customWidth="1"/>
    <col min="3605" max="3605" width="3" style="6" customWidth="1"/>
    <col min="3606" max="3606" width="3.140625" style="6" customWidth="1"/>
    <col min="3607" max="3608" width="3" style="6" customWidth="1"/>
    <col min="3609" max="3609" width="3" style="6" bestFit="1" customWidth="1"/>
    <col min="3610" max="3833" width="9.140625" style="6"/>
    <col min="3834" max="3834" width="4.28515625" style="6" customWidth="1"/>
    <col min="3835" max="3835" width="4.42578125" style="6" customWidth="1"/>
    <col min="3836" max="3837" width="5.28515625" style="6" customWidth="1"/>
    <col min="3838" max="3840" width="2.7109375" style="6" customWidth="1"/>
    <col min="3841" max="3841" width="3.140625" style="6" customWidth="1"/>
    <col min="3842" max="3844" width="2.7109375" style="6" customWidth="1"/>
    <col min="3845" max="3845" width="2.85546875" style="6" customWidth="1"/>
    <col min="3846" max="3848" width="2.7109375" style="6" customWidth="1"/>
    <col min="3849" max="3849" width="3" style="6" customWidth="1"/>
    <col min="3850" max="3852" width="2.7109375" style="6" customWidth="1"/>
    <col min="3853" max="3853" width="2.85546875" style="6" customWidth="1"/>
    <col min="3854" max="3854" width="3" style="6" customWidth="1"/>
    <col min="3855" max="3855" width="3.140625" style="6" customWidth="1"/>
    <col min="3856" max="3856" width="3" style="6" customWidth="1"/>
    <col min="3857" max="3857" width="3.28515625" style="6" customWidth="1"/>
    <col min="3858" max="3859" width="3" style="6" customWidth="1"/>
    <col min="3860" max="3860" width="2.85546875" style="6" customWidth="1"/>
    <col min="3861" max="3861" width="3" style="6" customWidth="1"/>
    <col min="3862" max="3862" width="3.140625" style="6" customWidth="1"/>
    <col min="3863" max="3864" width="3" style="6" customWidth="1"/>
    <col min="3865" max="3865" width="3" style="6" bestFit="1" customWidth="1"/>
    <col min="3866" max="4089" width="9.140625" style="6"/>
    <col min="4090" max="4090" width="4.28515625" style="6" customWidth="1"/>
    <col min="4091" max="4091" width="4.42578125" style="6" customWidth="1"/>
    <col min="4092" max="4093" width="5.28515625" style="6" customWidth="1"/>
    <col min="4094" max="4096" width="2.7109375" style="6" customWidth="1"/>
    <col min="4097" max="4097" width="3.140625" style="6" customWidth="1"/>
    <col min="4098" max="4100" width="2.7109375" style="6" customWidth="1"/>
    <col min="4101" max="4101" width="2.85546875" style="6" customWidth="1"/>
    <col min="4102" max="4104" width="2.7109375" style="6" customWidth="1"/>
    <col min="4105" max="4105" width="3" style="6" customWidth="1"/>
    <col min="4106" max="4108" width="2.7109375" style="6" customWidth="1"/>
    <col min="4109" max="4109" width="2.85546875" style="6" customWidth="1"/>
    <col min="4110" max="4110" width="3" style="6" customWidth="1"/>
    <col min="4111" max="4111" width="3.140625" style="6" customWidth="1"/>
    <col min="4112" max="4112" width="3" style="6" customWidth="1"/>
    <col min="4113" max="4113" width="3.28515625" style="6" customWidth="1"/>
    <col min="4114" max="4115" width="3" style="6" customWidth="1"/>
    <col min="4116" max="4116" width="2.85546875" style="6" customWidth="1"/>
    <col min="4117" max="4117" width="3" style="6" customWidth="1"/>
    <col min="4118" max="4118" width="3.140625" style="6" customWidth="1"/>
    <col min="4119" max="4120" width="3" style="6" customWidth="1"/>
    <col min="4121" max="4121" width="3" style="6" bestFit="1" customWidth="1"/>
    <col min="4122" max="4345" width="9.140625" style="6"/>
    <col min="4346" max="4346" width="4.28515625" style="6" customWidth="1"/>
    <col min="4347" max="4347" width="4.42578125" style="6" customWidth="1"/>
    <col min="4348" max="4349" width="5.28515625" style="6" customWidth="1"/>
    <col min="4350" max="4352" width="2.7109375" style="6" customWidth="1"/>
    <col min="4353" max="4353" width="3.140625" style="6" customWidth="1"/>
    <col min="4354" max="4356" width="2.7109375" style="6" customWidth="1"/>
    <col min="4357" max="4357" width="2.85546875" style="6" customWidth="1"/>
    <col min="4358" max="4360" width="2.7109375" style="6" customWidth="1"/>
    <col min="4361" max="4361" width="3" style="6" customWidth="1"/>
    <col min="4362" max="4364" width="2.7109375" style="6" customWidth="1"/>
    <col min="4365" max="4365" width="2.85546875" style="6" customWidth="1"/>
    <col min="4366" max="4366" width="3" style="6" customWidth="1"/>
    <col min="4367" max="4367" width="3.140625" style="6" customWidth="1"/>
    <col min="4368" max="4368" width="3" style="6" customWidth="1"/>
    <col min="4369" max="4369" width="3.28515625" style="6" customWidth="1"/>
    <col min="4370" max="4371" width="3" style="6" customWidth="1"/>
    <col min="4372" max="4372" width="2.85546875" style="6" customWidth="1"/>
    <col min="4373" max="4373" width="3" style="6" customWidth="1"/>
    <col min="4374" max="4374" width="3.140625" style="6" customWidth="1"/>
    <col min="4375" max="4376" width="3" style="6" customWidth="1"/>
    <col min="4377" max="4377" width="3" style="6" bestFit="1" customWidth="1"/>
    <col min="4378" max="4601" width="9.140625" style="6"/>
    <col min="4602" max="4602" width="4.28515625" style="6" customWidth="1"/>
    <col min="4603" max="4603" width="4.42578125" style="6" customWidth="1"/>
    <col min="4604" max="4605" width="5.28515625" style="6" customWidth="1"/>
    <col min="4606" max="4608" width="2.7109375" style="6" customWidth="1"/>
    <col min="4609" max="4609" width="3.140625" style="6" customWidth="1"/>
    <col min="4610" max="4612" width="2.7109375" style="6" customWidth="1"/>
    <col min="4613" max="4613" width="2.85546875" style="6" customWidth="1"/>
    <col min="4614" max="4616" width="2.7109375" style="6" customWidth="1"/>
    <col min="4617" max="4617" width="3" style="6" customWidth="1"/>
    <col min="4618" max="4620" width="2.7109375" style="6" customWidth="1"/>
    <col min="4621" max="4621" width="2.85546875" style="6" customWidth="1"/>
    <col min="4622" max="4622" width="3" style="6" customWidth="1"/>
    <col min="4623" max="4623" width="3.140625" style="6" customWidth="1"/>
    <col min="4624" max="4624" width="3" style="6" customWidth="1"/>
    <col min="4625" max="4625" width="3.28515625" style="6" customWidth="1"/>
    <col min="4626" max="4627" width="3" style="6" customWidth="1"/>
    <col min="4628" max="4628" width="2.85546875" style="6" customWidth="1"/>
    <col min="4629" max="4629" width="3" style="6" customWidth="1"/>
    <col min="4630" max="4630" width="3.140625" style="6" customWidth="1"/>
    <col min="4631" max="4632" width="3" style="6" customWidth="1"/>
    <col min="4633" max="4633" width="3" style="6" bestFit="1" customWidth="1"/>
    <col min="4634" max="4857" width="9.140625" style="6"/>
    <col min="4858" max="4858" width="4.28515625" style="6" customWidth="1"/>
    <col min="4859" max="4859" width="4.42578125" style="6" customWidth="1"/>
    <col min="4860" max="4861" width="5.28515625" style="6" customWidth="1"/>
    <col min="4862" max="4864" width="2.7109375" style="6" customWidth="1"/>
    <col min="4865" max="4865" width="3.140625" style="6" customWidth="1"/>
    <col min="4866" max="4868" width="2.7109375" style="6" customWidth="1"/>
    <col min="4869" max="4869" width="2.85546875" style="6" customWidth="1"/>
    <col min="4870" max="4872" width="2.7109375" style="6" customWidth="1"/>
    <col min="4873" max="4873" width="3" style="6" customWidth="1"/>
    <col min="4874" max="4876" width="2.7109375" style="6" customWidth="1"/>
    <col min="4877" max="4877" width="2.85546875" style="6" customWidth="1"/>
    <col min="4878" max="4878" width="3" style="6" customWidth="1"/>
    <col min="4879" max="4879" width="3.140625" style="6" customWidth="1"/>
    <col min="4880" max="4880" width="3" style="6" customWidth="1"/>
    <col min="4881" max="4881" width="3.28515625" style="6" customWidth="1"/>
    <col min="4882" max="4883" width="3" style="6" customWidth="1"/>
    <col min="4884" max="4884" width="2.85546875" style="6" customWidth="1"/>
    <col min="4885" max="4885" width="3" style="6" customWidth="1"/>
    <col min="4886" max="4886" width="3.140625" style="6" customWidth="1"/>
    <col min="4887" max="4888" width="3" style="6" customWidth="1"/>
    <col min="4889" max="4889" width="3" style="6" bestFit="1" customWidth="1"/>
    <col min="4890" max="5113" width="9.140625" style="6"/>
    <col min="5114" max="5114" width="4.28515625" style="6" customWidth="1"/>
    <col min="5115" max="5115" width="4.42578125" style="6" customWidth="1"/>
    <col min="5116" max="5117" width="5.28515625" style="6" customWidth="1"/>
    <col min="5118" max="5120" width="2.7109375" style="6" customWidth="1"/>
    <col min="5121" max="5121" width="3.140625" style="6" customWidth="1"/>
    <col min="5122" max="5124" width="2.7109375" style="6" customWidth="1"/>
    <col min="5125" max="5125" width="2.85546875" style="6" customWidth="1"/>
    <col min="5126" max="5128" width="2.7109375" style="6" customWidth="1"/>
    <col min="5129" max="5129" width="3" style="6" customWidth="1"/>
    <col min="5130" max="5132" width="2.7109375" style="6" customWidth="1"/>
    <col min="5133" max="5133" width="2.85546875" style="6" customWidth="1"/>
    <col min="5134" max="5134" width="3" style="6" customWidth="1"/>
    <col min="5135" max="5135" width="3.140625" style="6" customWidth="1"/>
    <col min="5136" max="5136" width="3" style="6" customWidth="1"/>
    <col min="5137" max="5137" width="3.28515625" style="6" customWidth="1"/>
    <col min="5138" max="5139" width="3" style="6" customWidth="1"/>
    <col min="5140" max="5140" width="2.85546875" style="6" customWidth="1"/>
    <col min="5141" max="5141" width="3" style="6" customWidth="1"/>
    <col min="5142" max="5142" width="3.140625" style="6" customWidth="1"/>
    <col min="5143" max="5144" width="3" style="6" customWidth="1"/>
    <col min="5145" max="5145" width="3" style="6" bestFit="1" customWidth="1"/>
    <col min="5146" max="5369" width="9.140625" style="6"/>
    <col min="5370" max="5370" width="4.28515625" style="6" customWidth="1"/>
    <col min="5371" max="5371" width="4.42578125" style="6" customWidth="1"/>
    <col min="5372" max="5373" width="5.28515625" style="6" customWidth="1"/>
    <col min="5374" max="5376" width="2.7109375" style="6" customWidth="1"/>
    <col min="5377" max="5377" width="3.140625" style="6" customWidth="1"/>
    <col min="5378" max="5380" width="2.7109375" style="6" customWidth="1"/>
    <col min="5381" max="5381" width="2.85546875" style="6" customWidth="1"/>
    <col min="5382" max="5384" width="2.7109375" style="6" customWidth="1"/>
    <col min="5385" max="5385" width="3" style="6" customWidth="1"/>
    <col min="5386" max="5388" width="2.7109375" style="6" customWidth="1"/>
    <col min="5389" max="5389" width="2.85546875" style="6" customWidth="1"/>
    <col min="5390" max="5390" width="3" style="6" customWidth="1"/>
    <col min="5391" max="5391" width="3.140625" style="6" customWidth="1"/>
    <col min="5392" max="5392" width="3" style="6" customWidth="1"/>
    <col min="5393" max="5393" width="3.28515625" style="6" customWidth="1"/>
    <col min="5394" max="5395" width="3" style="6" customWidth="1"/>
    <col min="5396" max="5396" width="2.85546875" style="6" customWidth="1"/>
    <col min="5397" max="5397" width="3" style="6" customWidth="1"/>
    <col min="5398" max="5398" width="3.140625" style="6" customWidth="1"/>
    <col min="5399" max="5400" width="3" style="6" customWidth="1"/>
    <col min="5401" max="5401" width="3" style="6" bestFit="1" customWidth="1"/>
    <col min="5402" max="5625" width="9.140625" style="6"/>
    <col min="5626" max="5626" width="4.28515625" style="6" customWidth="1"/>
    <col min="5627" max="5627" width="4.42578125" style="6" customWidth="1"/>
    <col min="5628" max="5629" width="5.28515625" style="6" customWidth="1"/>
    <col min="5630" max="5632" width="2.7109375" style="6" customWidth="1"/>
    <col min="5633" max="5633" width="3.140625" style="6" customWidth="1"/>
    <col min="5634" max="5636" width="2.7109375" style="6" customWidth="1"/>
    <col min="5637" max="5637" width="2.85546875" style="6" customWidth="1"/>
    <col min="5638" max="5640" width="2.7109375" style="6" customWidth="1"/>
    <col min="5641" max="5641" width="3" style="6" customWidth="1"/>
    <col min="5642" max="5644" width="2.7109375" style="6" customWidth="1"/>
    <col min="5645" max="5645" width="2.85546875" style="6" customWidth="1"/>
    <col min="5646" max="5646" width="3" style="6" customWidth="1"/>
    <col min="5647" max="5647" width="3.140625" style="6" customWidth="1"/>
    <col min="5648" max="5648" width="3" style="6" customWidth="1"/>
    <col min="5649" max="5649" width="3.28515625" style="6" customWidth="1"/>
    <col min="5650" max="5651" width="3" style="6" customWidth="1"/>
    <col min="5652" max="5652" width="2.85546875" style="6" customWidth="1"/>
    <col min="5653" max="5653" width="3" style="6" customWidth="1"/>
    <col min="5654" max="5654" width="3.140625" style="6" customWidth="1"/>
    <col min="5655" max="5656" width="3" style="6" customWidth="1"/>
    <col min="5657" max="5657" width="3" style="6" bestFit="1" customWidth="1"/>
    <col min="5658" max="5881" width="9.140625" style="6"/>
    <col min="5882" max="5882" width="4.28515625" style="6" customWidth="1"/>
    <col min="5883" max="5883" width="4.42578125" style="6" customWidth="1"/>
    <col min="5884" max="5885" width="5.28515625" style="6" customWidth="1"/>
    <col min="5886" max="5888" width="2.7109375" style="6" customWidth="1"/>
    <col min="5889" max="5889" width="3.140625" style="6" customWidth="1"/>
    <col min="5890" max="5892" width="2.7109375" style="6" customWidth="1"/>
    <col min="5893" max="5893" width="2.85546875" style="6" customWidth="1"/>
    <col min="5894" max="5896" width="2.7109375" style="6" customWidth="1"/>
    <col min="5897" max="5897" width="3" style="6" customWidth="1"/>
    <col min="5898" max="5900" width="2.7109375" style="6" customWidth="1"/>
    <col min="5901" max="5901" width="2.85546875" style="6" customWidth="1"/>
    <col min="5902" max="5902" width="3" style="6" customWidth="1"/>
    <col min="5903" max="5903" width="3.140625" style="6" customWidth="1"/>
    <col min="5904" max="5904" width="3" style="6" customWidth="1"/>
    <col min="5905" max="5905" width="3.28515625" style="6" customWidth="1"/>
    <col min="5906" max="5907" width="3" style="6" customWidth="1"/>
    <col min="5908" max="5908" width="2.85546875" style="6" customWidth="1"/>
    <col min="5909" max="5909" width="3" style="6" customWidth="1"/>
    <col min="5910" max="5910" width="3.140625" style="6" customWidth="1"/>
    <col min="5911" max="5912" width="3" style="6" customWidth="1"/>
    <col min="5913" max="5913" width="3" style="6" bestFit="1" customWidth="1"/>
    <col min="5914" max="6137" width="9.140625" style="6"/>
    <col min="6138" max="6138" width="4.28515625" style="6" customWidth="1"/>
    <col min="6139" max="6139" width="4.42578125" style="6" customWidth="1"/>
    <col min="6140" max="6141" width="5.28515625" style="6" customWidth="1"/>
    <col min="6142" max="6144" width="2.7109375" style="6" customWidth="1"/>
    <col min="6145" max="6145" width="3.140625" style="6" customWidth="1"/>
    <col min="6146" max="6148" width="2.7109375" style="6" customWidth="1"/>
    <col min="6149" max="6149" width="2.85546875" style="6" customWidth="1"/>
    <col min="6150" max="6152" width="2.7109375" style="6" customWidth="1"/>
    <col min="6153" max="6153" width="3" style="6" customWidth="1"/>
    <col min="6154" max="6156" width="2.7109375" style="6" customWidth="1"/>
    <col min="6157" max="6157" width="2.85546875" style="6" customWidth="1"/>
    <col min="6158" max="6158" width="3" style="6" customWidth="1"/>
    <col min="6159" max="6159" width="3.140625" style="6" customWidth="1"/>
    <col min="6160" max="6160" width="3" style="6" customWidth="1"/>
    <col min="6161" max="6161" width="3.28515625" style="6" customWidth="1"/>
    <col min="6162" max="6163" width="3" style="6" customWidth="1"/>
    <col min="6164" max="6164" width="2.85546875" style="6" customWidth="1"/>
    <col min="6165" max="6165" width="3" style="6" customWidth="1"/>
    <col min="6166" max="6166" width="3.140625" style="6" customWidth="1"/>
    <col min="6167" max="6168" width="3" style="6" customWidth="1"/>
    <col min="6169" max="6169" width="3" style="6" bestFit="1" customWidth="1"/>
    <col min="6170" max="6393" width="9.140625" style="6"/>
    <col min="6394" max="6394" width="4.28515625" style="6" customWidth="1"/>
    <col min="6395" max="6395" width="4.42578125" style="6" customWidth="1"/>
    <col min="6396" max="6397" width="5.28515625" style="6" customWidth="1"/>
    <col min="6398" max="6400" width="2.7109375" style="6" customWidth="1"/>
    <col min="6401" max="6401" width="3.140625" style="6" customWidth="1"/>
    <col min="6402" max="6404" width="2.7109375" style="6" customWidth="1"/>
    <col min="6405" max="6405" width="2.85546875" style="6" customWidth="1"/>
    <col min="6406" max="6408" width="2.7109375" style="6" customWidth="1"/>
    <col min="6409" max="6409" width="3" style="6" customWidth="1"/>
    <col min="6410" max="6412" width="2.7109375" style="6" customWidth="1"/>
    <col min="6413" max="6413" width="2.85546875" style="6" customWidth="1"/>
    <col min="6414" max="6414" width="3" style="6" customWidth="1"/>
    <col min="6415" max="6415" width="3.140625" style="6" customWidth="1"/>
    <col min="6416" max="6416" width="3" style="6" customWidth="1"/>
    <col min="6417" max="6417" width="3.28515625" style="6" customWidth="1"/>
    <col min="6418" max="6419" width="3" style="6" customWidth="1"/>
    <col min="6420" max="6420" width="2.85546875" style="6" customWidth="1"/>
    <col min="6421" max="6421" width="3" style="6" customWidth="1"/>
    <col min="6422" max="6422" width="3.140625" style="6" customWidth="1"/>
    <col min="6423" max="6424" width="3" style="6" customWidth="1"/>
    <col min="6425" max="6425" width="3" style="6" bestFit="1" customWidth="1"/>
    <col min="6426" max="6649" width="9.140625" style="6"/>
    <col min="6650" max="6650" width="4.28515625" style="6" customWidth="1"/>
    <col min="6651" max="6651" width="4.42578125" style="6" customWidth="1"/>
    <col min="6652" max="6653" width="5.28515625" style="6" customWidth="1"/>
    <col min="6654" max="6656" width="2.7109375" style="6" customWidth="1"/>
    <col min="6657" max="6657" width="3.140625" style="6" customWidth="1"/>
    <col min="6658" max="6660" width="2.7109375" style="6" customWidth="1"/>
    <col min="6661" max="6661" width="2.85546875" style="6" customWidth="1"/>
    <col min="6662" max="6664" width="2.7109375" style="6" customWidth="1"/>
    <col min="6665" max="6665" width="3" style="6" customWidth="1"/>
    <col min="6666" max="6668" width="2.7109375" style="6" customWidth="1"/>
    <col min="6669" max="6669" width="2.85546875" style="6" customWidth="1"/>
    <col min="6670" max="6670" width="3" style="6" customWidth="1"/>
    <col min="6671" max="6671" width="3.140625" style="6" customWidth="1"/>
    <col min="6672" max="6672" width="3" style="6" customWidth="1"/>
    <col min="6673" max="6673" width="3.28515625" style="6" customWidth="1"/>
    <col min="6674" max="6675" width="3" style="6" customWidth="1"/>
    <col min="6676" max="6676" width="2.85546875" style="6" customWidth="1"/>
    <col min="6677" max="6677" width="3" style="6" customWidth="1"/>
    <col min="6678" max="6678" width="3.140625" style="6" customWidth="1"/>
    <col min="6679" max="6680" width="3" style="6" customWidth="1"/>
    <col min="6681" max="6681" width="3" style="6" bestFit="1" customWidth="1"/>
    <col min="6682" max="6905" width="9.140625" style="6"/>
    <col min="6906" max="6906" width="4.28515625" style="6" customWidth="1"/>
    <col min="6907" max="6907" width="4.42578125" style="6" customWidth="1"/>
    <col min="6908" max="6909" width="5.28515625" style="6" customWidth="1"/>
    <col min="6910" max="6912" width="2.7109375" style="6" customWidth="1"/>
    <col min="6913" max="6913" width="3.140625" style="6" customWidth="1"/>
    <col min="6914" max="6916" width="2.7109375" style="6" customWidth="1"/>
    <col min="6917" max="6917" width="2.85546875" style="6" customWidth="1"/>
    <col min="6918" max="6920" width="2.7109375" style="6" customWidth="1"/>
    <col min="6921" max="6921" width="3" style="6" customWidth="1"/>
    <col min="6922" max="6924" width="2.7109375" style="6" customWidth="1"/>
    <col min="6925" max="6925" width="2.85546875" style="6" customWidth="1"/>
    <col min="6926" max="6926" width="3" style="6" customWidth="1"/>
    <col min="6927" max="6927" width="3.140625" style="6" customWidth="1"/>
    <col min="6928" max="6928" width="3" style="6" customWidth="1"/>
    <col min="6929" max="6929" width="3.28515625" style="6" customWidth="1"/>
    <col min="6930" max="6931" width="3" style="6" customWidth="1"/>
    <col min="6932" max="6932" width="2.85546875" style="6" customWidth="1"/>
    <col min="6933" max="6933" width="3" style="6" customWidth="1"/>
    <col min="6934" max="6934" width="3.140625" style="6" customWidth="1"/>
    <col min="6935" max="6936" width="3" style="6" customWidth="1"/>
    <col min="6937" max="6937" width="3" style="6" bestFit="1" customWidth="1"/>
    <col min="6938" max="7161" width="9.140625" style="6"/>
    <col min="7162" max="7162" width="4.28515625" style="6" customWidth="1"/>
    <col min="7163" max="7163" width="4.42578125" style="6" customWidth="1"/>
    <col min="7164" max="7165" width="5.28515625" style="6" customWidth="1"/>
    <col min="7166" max="7168" width="2.7109375" style="6" customWidth="1"/>
    <col min="7169" max="7169" width="3.140625" style="6" customWidth="1"/>
    <col min="7170" max="7172" width="2.7109375" style="6" customWidth="1"/>
    <col min="7173" max="7173" width="2.85546875" style="6" customWidth="1"/>
    <col min="7174" max="7176" width="2.7109375" style="6" customWidth="1"/>
    <col min="7177" max="7177" width="3" style="6" customWidth="1"/>
    <col min="7178" max="7180" width="2.7109375" style="6" customWidth="1"/>
    <col min="7181" max="7181" width="2.85546875" style="6" customWidth="1"/>
    <col min="7182" max="7182" width="3" style="6" customWidth="1"/>
    <col min="7183" max="7183" width="3.140625" style="6" customWidth="1"/>
    <col min="7184" max="7184" width="3" style="6" customWidth="1"/>
    <col min="7185" max="7185" width="3.28515625" style="6" customWidth="1"/>
    <col min="7186" max="7187" width="3" style="6" customWidth="1"/>
    <col min="7188" max="7188" width="2.85546875" style="6" customWidth="1"/>
    <col min="7189" max="7189" width="3" style="6" customWidth="1"/>
    <col min="7190" max="7190" width="3.140625" style="6" customWidth="1"/>
    <col min="7191" max="7192" width="3" style="6" customWidth="1"/>
    <col min="7193" max="7193" width="3" style="6" bestFit="1" customWidth="1"/>
    <col min="7194" max="7417" width="9.140625" style="6"/>
    <col min="7418" max="7418" width="4.28515625" style="6" customWidth="1"/>
    <col min="7419" max="7419" width="4.42578125" style="6" customWidth="1"/>
    <col min="7420" max="7421" width="5.28515625" style="6" customWidth="1"/>
    <col min="7422" max="7424" width="2.7109375" style="6" customWidth="1"/>
    <col min="7425" max="7425" width="3.140625" style="6" customWidth="1"/>
    <col min="7426" max="7428" width="2.7109375" style="6" customWidth="1"/>
    <col min="7429" max="7429" width="2.85546875" style="6" customWidth="1"/>
    <col min="7430" max="7432" width="2.7109375" style="6" customWidth="1"/>
    <col min="7433" max="7433" width="3" style="6" customWidth="1"/>
    <col min="7434" max="7436" width="2.7109375" style="6" customWidth="1"/>
    <col min="7437" max="7437" width="2.85546875" style="6" customWidth="1"/>
    <col min="7438" max="7438" width="3" style="6" customWidth="1"/>
    <col min="7439" max="7439" width="3.140625" style="6" customWidth="1"/>
    <col min="7440" max="7440" width="3" style="6" customWidth="1"/>
    <col min="7441" max="7441" width="3.28515625" style="6" customWidth="1"/>
    <col min="7442" max="7443" width="3" style="6" customWidth="1"/>
    <col min="7444" max="7444" width="2.85546875" style="6" customWidth="1"/>
    <col min="7445" max="7445" width="3" style="6" customWidth="1"/>
    <col min="7446" max="7446" width="3.140625" style="6" customWidth="1"/>
    <col min="7447" max="7448" width="3" style="6" customWidth="1"/>
    <col min="7449" max="7449" width="3" style="6" bestFit="1" customWidth="1"/>
    <col min="7450" max="7673" width="9.140625" style="6"/>
    <col min="7674" max="7674" width="4.28515625" style="6" customWidth="1"/>
    <col min="7675" max="7675" width="4.42578125" style="6" customWidth="1"/>
    <col min="7676" max="7677" width="5.28515625" style="6" customWidth="1"/>
    <col min="7678" max="7680" width="2.7109375" style="6" customWidth="1"/>
    <col min="7681" max="7681" width="3.140625" style="6" customWidth="1"/>
    <col min="7682" max="7684" width="2.7109375" style="6" customWidth="1"/>
    <col min="7685" max="7685" width="2.85546875" style="6" customWidth="1"/>
    <col min="7686" max="7688" width="2.7109375" style="6" customWidth="1"/>
    <col min="7689" max="7689" width="3" style="6" customWidth="1"/>
    <col min="7690" max="7692" width="2.7109375" style="6" customWidth="1"/>
    <col min="7693" max="7693" width="2.85546875" style="6" customWidth="1"/>
    <col min="7694" max="7694" width="3" style="6" customWidth="1"/>
    <col min="7695" max="7695" width="3.140625" style="6" customWidth="1"/>
    <col min="7696" max="7696" width="3" style="6" customWidth="1"/>
    <col min="7697" max="7697" width="3.28515625" style="6" customWidth="1"/>
    <col min="7698" max="7699" width="3" style="6" customWidth="1"/>
    <col min="7700" max="7700" width="2.85546875" style="6" customWidth="1"/>
    <col min="7701" max="7701" width="3" style="6" customWidth="1"/>
    <col min="7702" max="7702" width="3.140625" style="6" customWidth="1"/>
    <col min="7703" max="7704" width="3" style="6" customWidth="1"/>
    <col min="7705" max="7705" width="3" style="6" bestFit="1" customWidth="1"/>
    <col min="7706" max="7929" width="9.140625" style="6"/>
    <col min="7930" max="7930" width="4.28515625" style="6" customWidth="1"/>
    <col min="7931" max="7931" width="4.42578125" style="6" customWidth="1"/>
    <col min="7932" max="7933" width="5.28515625" style="6" customWidth="1"/>
    <col min="7934" max="7936" width="2.7109375" style="6" customWidth="1"/>
    <col min="7937" max="7937" width="3.140625" style="6" customWidth="1"/>
    <col min="7938" max="7940" width="2.7109375" style="6" customWidth="1"/>
    <col min="7941" max="7941" width="2.85546875" style="6" customWidth="1"/>
    <col min="7942" max="7944" width="2.7109375" style="6" customWidth="1"/>
    <col min="7945" max="7945" width="3" style="6" customWidth="1"/>
    <col min="7946" max="7948" width="2.7109375" style="6" customWidth="1"/>
    <col min="7949" max="7949" width="2.85546875" style="6" customWidth="1"/>
    <col min="7950" max="7950" width="3" style="6" customWidth="1"/>
    <col min="7951" max="7951" width="3.140625" style="6" customWidth="1"/>
    <col min="7952" max="7952" width="3" style="6" customWidth="1"/>
    <col min="7953" max="7953" width="3.28515625" style="6" customWidth="1"/>
    <col min="7954" max="7955" width="3" style="6" customWidth="1"/>
    <col min="7956" max="7956" width="2.85546875" style="6" customWidth="1"/>
    <col min="7957" max="7957" width="3" style="6" customWidth="1"/>
    <col min="7958" max="7958" width="3.140625" style="6" customWidth="1"/>
    <col min="7959" max="7960" width="3" style="6" customWidth="1"/>
    <col min="7961" max="7961" width="3" style="6" bestFit="1" customWidth="1"/>
    <col min="7962" max="8185" width="9.140625" style="6"/>
    <col min="8186" max="8186" width="4.28515625" style="6" customWidth="1"/>
    <col min="8187" max="8187" width="4.42578125" style="6" customWidth="1"/>
    <col min="8188" max="8189" width="5.28515625" style="6" customWidth="1"/>
    <col min="8190" max="8192" width="2.7109375" style="6" customWidth="1"/>
    <col min="8193" max="8193" width="3.140625" style="6" customWidth="1"/>
    <col min="8194" max="8196" width="2.7109375" style="6" customWidth="1"/>
    <col min="8197" max="8197" width="2.85546875" style="6" customWidth="1"/>
    <col min="8198" max="8200" width="2.7109375" style="6" customWidth="1"/>
    <col min="8201" max="8201" width="3" style="6" customWidth="1"/>
    <col min="8202" max="8204" width="2.7109375" style="6" customWidth="1"/>
    <col min="8205" max="8205" width="2.85546875" style="6" customWidth="1"/>
    <col min="8206" max="8206" width="3" style="6" customWidth="1"/>
    <col min="8207" max="8207" width="3.140625" style="6" customWidth="1"/>
    <col min="8208" max="8208" width="3" style="6" customWidth="1"/>
    <col min="8209" max="8209" width="3.28515625" style="6" customWidth="1"/>
    <col min="8210" max="8211" width="3" style="6" customWidth="1"/>
    <col min="8212" max="8212" width="2.85546875" style="6" customWidth="1"/>
    <col min="8213" max="8213" width="3" style="6" customWidth="1"/>
    <col min="8214" max="8214" width="3.140625" style="6" customWidth="1"/>
    <col min="8215" max="8216" width="3" style="6" customWidth="1"/>
    <col min="8217" max="8217" width="3" style="6" bestFit="1" customWidth="1"/>
    <col min="8218" max="8441" width="9.140625" style="6"/>
    <col min="8442" max="8442" width="4.28515625" style="6" customWidth="1"/>
    <col min="8443" max="8443" width="4.42578125" style="6" customWidth="1"/>
    <col min="8444" max="8445" width="5.28515625" style="6" customWidth="1"/>
    <col min="8446" max="8448" width="2.7109375" style="6" customWidth="1"/>
    <col min="8449" max="8449" width="3.140625" style="6" customWidth="1"/>
    <col min="8450" max="8452" width="2.7109375" style="6" customWidth="1"/>
    <col min="8453" max="8453" width="2.85546875" style="6" customWidth="1"/>
    <col min="8454" max="8456" width="2.7109375" style="6" customWidth="1"/>
    <col min="8457" max="8457" width="3" style="6" customWidth="1"/>
    <col min="8458" max="8460" width="2.7109375" style="6" customWidth="1"/>
    <col min="8461" max="8461" width="2.85546875" style="6" customWidth="1"/>
    <col min="8462" max="8462" width="3" style="6" customWidth="1"/>
    <col min="8463" max="8463" width="3.140625" style="6" customWidth="1"/>
    <col min="8464" max="8464" width="3" style="6" customWidth="1"/>
    <col min="8465" max="8465" width="3.28515625" style="6" customWidth="1"/>
    <col min="8466" max="8467" width="3" style="6" customWidth="1"/>
    <col min="8468" max="8468" width="2.85546875" style="6" customWidth="1"/>
    <col min="8469" max="8469" width="3" style="6" customWidth="1"/>
    <col min="8470" max="8470" width="3.140625" style="6" customWidth="1"/>
    <col min="8471" max="8472" width="3" style="6" customWidth="1"/>
    <col min="8473" max="8473" width="3" style="6" bestFit="1" customWidth="1"/>
    <col min="8474" max="8697" width="9.140625" style="6"/>
    <col min="8698" max="8698" width="4.28515625" style="6" customWidth="1"/>
    <col min="8699" max="8699" width="4.42578125" style="6" customWidth="1"/>
    <col min="8700" max="8701" width="5.28515625" style="6" customWidth="1"/>
    <col min="8702" max="8704" width="2.7109375" style="6" customWidth="1"/>
    <col min="8705" max="8705" width="3.140625" style="6" customWidth="1"/>
    <col min="8706" max="8708" width="2.7109375" style="6" customWidth="1"/>
    <col min="8709" max="8709" width="2.85546875" style="6" customWidth="1"/>
    <col min="8710" max="8712" width="2.7109375" style="6" customWidth="1"/>
    <col min="8713" max="8713" width="3" style="6" customWidth="1"/>
    <col min="8714" max="8716" width="2.7109375" style="6" customWidth="1"/>
    <col min="8717" max="8717" width="2.85546875" style="6" customWidth="1"/>
    <col min="8718" max="8718" width="3" style="6" customWidth="1"/>
    <col min="8719" max="8719" width="3.140625" style="6" customWidth="1"/>
    <col min="8720" max="8720" width="3" style="6" customWidth="1"/>
    <col min="8721" max="8721" width="3.28515625" style="6" customWidth="1"/>
    <col min="8722" max="8723" width="3" style="6" customWidth="1"/>
    <col min="8724" max="8724" width="2.85546875" style="6" customWidth="1"/>
    <col min="8725" max="8725" width="3" style="6" customWidth="1"/>
    <col min="8726" max="8726" width="3.140625" style="6" customWidth="1"/>
    <col min="8727" max="8728" width="3" style="6" customWidth="1"/>
    <col min="8729" max="8729" width="3" style="6" bestFit="1" customWidth="1"/>
    <col min="8730" max="8953" width="9.140625" style="6"/>
    <col min="8954" max="8954" width="4.28515625" style="6" customWidth="1"/>
    <col min="8955" max="8955" width="4.42578125" style="6" customWidth="1"/>
    <col min="8956" max="8957" width="5.28515625" style="6" customWidth="1"/>
    <col min="8958" max="8960" width="2.7109375" style="6" customWidth="1"/>
    <col min="8961" max="8961" width="3.140625" style="6" customWidth="1"/>
    <col min="8962" max="8964" width="2.7109375" style="6" customWidth="1"/>
    <col min="8965" max="8965" width="2.85546875" style="6" customWidth="1"/>
    <col min="8966" max="8968" width="2.7109375" style="6" customWidth="1"/>
    <col min="8969" max="8969" width="3" style="6" customWidth="1"/>
    <col min="8970" max="8972" width="2.7109375" style="6" customWidth="1"/>
    <col min="8973" max="8973" width="2.85546875" style="6" customWidth="1"/>
    <col min="8974" max="8974" width="3" style="6" customWidth="1"/>
    <col min="8975" max="8975" width="3.140625" style="6" customWidth="1"/>
    <col min="8976" max="8976" width="3" style="6" customWidth="1"/>
    <col min="8977" max="8977" width="3.28515625" style="6" customWidth="1"/>
    <col min="8978" max="8979" width="3" style="6" customWidth="1"/>
    <col min="8980" max="8980" width="2.85546875" style="6" customWidth="1"/>
    <col min="8981" max="8981" width="3" style="6" customWidth="1"/>
    <col min="8982" max="8982" width="3.140625" style="6" customWidth="1"/>
    <col min="8983" max="8984" width="3" style="6" customWidth="1"/>
    <col min="8985" max="8985" width="3" style="6" bestFit="1" customWidth="1"/>
    <col min="8986" max="9209" width="9.140625" style="6"/>
    <col min="9210" max="9210" width="4.28515625" style="6" customWidth="1"/>
    <col min="9211" max="9211" width="4.42578125" style="6" customWidth="1"/>
    <col min="9212" max="9213" width="5.28515625" style="6" customWidth="1"/>
    <col min="9214" max="9216" width="2.7109375" style="6" customWidth="1"/>
    <col min="9217" max="9217" width="3.140625" style="6" customWidth="1"/>
    <col min="9218" max="9220" width="2.7109375" style="6" customWidth="1"/>
    <col min="9221" max="9221" width="2.85546875" style="6" customWidth="1"/>
    <col min="9222" max="9224" width="2.7109375" style="6" customWidth="1"/>
    <col min="9225" max="9225" width="3" style="6" customWidth="1"/>
    <col min="9226" max="9228" width="2.7109375" style="6" customWidth="1"/>
    <col min="9229" max="9229" width="2.85546875" style="6" customWidth="1"/>
    <col min="9230" max="9230" width="3" style="6" customWidth="1"/>
    <col min="9231" max="9231" width="3.140625" style="6" customWidth="1"/>
    <col min="9232" max="9232" width="3" style="6" customWidth="1"/>
    <col min="9233" max="9233" width="3.28515625" style="6" customWidth="1"/>
    <col min="9234" max="9235" width="3" style="6" customWidth="1"/>
    <col min="9236" max="9236" width="2.85546875" style="6" customWidth="1"/>
    <col min="9237" max="9237" width="3" style="6" customWidth="1"/>
    <col min="9238" max="9238" width="3.140625" style="6" customWidth="1"/>
    <col min="9239" max="9240" width="3" style="6" customWidth="1"/>
    <col min="9241" max="9241" width="3" style="6" bestFit="1" customWidth="1"/>
    <col min="9242" max="9465" width="9.140625" style="6"/>
    <col min="9466" max="9466" width="4.28515625" style="6" customWidth="1"/>
    <col min="9467" max="9467" width="4.42578125" style="6" customWidth="1"/>
    <col min="9468" max="9469" width="5.28515625" style="6" customWidth="1"/>
    <col min="9470" max="9472" width="2.7109375" style="6" customWidth="1"/>
    <col min="9473" max="9473" width="3.140625" style="6" customWidth="1"/>
    <col min="9474" max="9476" width="2.7109375" style="6" customWidth="1"/>
    <col min="9477" max="9477" width="2.85546875" style="6" customWidth="1"/>
    <col min="9478" max="9480" width="2.7109375" style="6" customWidth="1"/>
    <col min="9481" max="9481" width="3" style="6" customWidth="1"/>
    <col min="9482" max="9484" width="2.7109375" style="6" customWidth="1"/>
    <col min="9485" max="9485" width="2.85546875" style="6" customWidth="1"/>
    <col min="9486" max="9486" width="3" style="6" customWidth="1"/>
    <col min="9487" max="9487" width="3.140625" style="6" customWidth="1"/>
    <col min="9488" max="9488" width="3" style="6" customWidth="1"/>
    <col min="9489" max="9489" width="3.28515625" style="6" customWidth="1"/>
    <col min="9490" max="9491" width="3" style="6" customWidth="1"/>
    <col min="9492" max="9492" width="2.85546875" style="6" customWidth="1"/>
    <col min="9493" max="9493" width="3" style="6" customWidth="1"/>
    <col min="9494" max="9494" width="3.140625" style="6" customWidth="1"/>
    <col min="9495" max="9496" width="3" style="6" customWidth="1"/>
    <col min="9497" max="9497" width="3" style="6" bestFit="1" customWidth="1"/>
    <col min="9498" max="9721" width="9.140625" style="6"/>
    <col min="9722" max="9722" width="4.28515625" style="6" customWidth="1"/>
    <col min="9723" max="9723" width="4.42578125" style="6" customWidth="1"/>
    <col min="9724" max="9725" width="5.28515625" style="6" customWidth="1"/>
    <col min="9726" max="9728" width="2.7109375" style="6" customWidth="1"/>
    <col min="9729" max="9729" width="3.140625" style="6" customWidth="1"/>
    <col min="9730" max="9732" width="2.7109375" style="6" customWidth="1"/>
    <col min="9733" max="9733" width="2.85546875" style="6" customWidth="1"/>
    <col min="9734" max="9736" width="2.7109375" style="6" customWidth="1"/>
    <col min="9737" max="9737" width="3" style="6" customWidth="1"/>
    <col min="9738" max="9740" width="2.7109375" style="6" customWidth="1"/>
    <col min="9741" max="9741" width="2.85546875" style="6" customWidth="1"/>
    <col min="9742" max="9742" width="3" style="6" customWidth="1"/>
    <col min="9743" max="9743" width="3.140625" style="6" customWidth="1"/>
    <col min="9744" max="9744" width="3" style="6" customWidth="1"/>
    <col min="9745" max="9745" width="3.28515625" style="6" customWidth="1"/>
    <col min="9746" max="9747" width="3" style="6" customWidth="1"/>
    <col min="9748" max="9748" width="2.85546875" style="6" customWidth="1"/>
    <col min="9749" max="9749" width="3" style="6" customWidth="1"/>
    <col min="9750" max="9750" width="3.140625" style="6" customWidth="1"/>
    <col min="9751" max="9752" width="3" style="6" customWidth="1"/>
    <col min="9753" max="9753" width="3" style="6" bestFit="1" customWidth="1"/>
    <col min="9754" max="9977" width="9.140625" style="6"/>
    <col min="9978" max="9978" width="4.28515625" style="6" customWidth="1"/>
    <col min="9979" max="9979" width="4.42578125" style="6" customWidth="1"/>
    <col min="9980" max="9981" width="5.28515625" style="6" customWidth="1"/>
    <col min="9982" max="9984" width="2.7109375" style="6" customWidth="1"/>
    <col min="9985" max="9985" width="3.140625" style="6" customWidth="1"/>
    <col min="9986" max="9988" width="2.7109375" style="6" customWidth="1"/>
    <col min="9989" max="9989" width="2.85546875" style="6" customWidth="1"/>
    <col min="9990" max="9992" width="2.7109375" style="6" customWidth="1"/>
    <col min="9993" max="9993" width="3" style="6" customWidth="1"/>
    <col min="9994" max="9996" width="2.7109375" style="6" customWidth="1"/>
    <col min="9997" max="9997" width="2.85546875" style="6" customWidth="1"/>
    <col min="9998" max="9998" width="3" style="6" customWidth="1"/>
    <col min="9999" max="9999" width="3.140625" style="6" customWidth="1"/>
    <col min="10000" max="10000" width="3" style="6" customWidth="1"/>
    <col min="10001" max="10001" width="3.28515625" style="6" customWidth="1"/>
    <col min="10002" max="10003" width="3" style="6" customWidth="1"/>
    <col min="10004" max="10004" width="2.85546875" style="6" customWidth="1"/>
    <col min="10005" max="10005" width="3" style="6" customWidth="1"/>
    <col min="10006" max="10006" width="3.140625" style="6" customWidth="1"/>
    <col min="10007" max="10008" width="3" style="6" customWidth="1"/>
    <col min="10009" max="10009" width="3" style="6" bestFit="1" customWidth="1"/>
    <col min="10010" max="10233" width="9.140625" style="6"/>
    <col min="10234" max="10234" width="4.28515625" style="6" customWidth="1"/>
    <col min="10235" max="10235" width="4.42578125" style="6" customWidth="1"/>
    <col min="10236" max="10237" width="5.28515625" style="6" customWidth="1"/>
    <col min="10238" max="10240" width="2.7109375" style="6" customWidth="1"/>
    <col min="10241" max="10241" width="3.140625" style="6" customWidth="1"/>
    <col min="10242" max="10244" width="2.7109375" style="6" customWidth="1"/>
    <col min="10245" max="10245" width="2.85546875" style="6" customWidth="1"/>
    <col min="10246" max="10248" width="2.7109375" style="6" customWidth="1"/>
    <col min="10249" max="10249" width="3" style="6" customWidth="1"/>
    <col min="10250" max="10252" width="2.7109375" style="6" customWidth="1"/>
    <col min="10253" max="10253" width="2.85546875" style="6" customWidth="1"/>
    <col min="10254" max="10254" width="3" style="6" customWidth="1"/>
    <col min="10255" max="10255" width="3.140625" style="6" customWidth="1"/>
    <col min="10256" max="10256" width="3" style="6" customWidth="1"/>
    <col min="10257" max="10257" width="3.28515625" style="6" customWidth="1"/>
    <col min="10258" max="10259" width="3" style="6" customWidth="1"/>
    <col min="10260" max="10260" width="2.85546875" style="6" customWidth="1"/>
    <col min="10261" max="10261" width="3" style="6" customWidth="1"/>
    <col min="10262" max="10262" width="3.140625" style="6" customWidth="1"/>
    <col min="10263" max="10264" width="3" style="6" customWidth="1"/>
    <col min="10265" max="10265" width="3" style="6" bestFit="1" customWidth="1"/>
    <col min="10266" max="10489" width="9.140625" style="6"/>
    <col min="10490" max="10490" width="4.28515625" style="6" customWidth="1"/>
    <col min="10491" max="10491" width="4.42578125" style="6" customWidth="1"/>
    <col min="10492" max="10493" width="5.28515625" style="6" customWidth="1"/>
    <col min="10494" max="10496" width="2.7109375" style="6" customWidth="1"/>
    <col min="10497" max="10497" width="3.140625" style="6" customWidth="1"/>
    <col min="10498" max="10500" width="2.7109375" style="6" customWidth="1"/>
    <col min="10501" max="10501" width="2.85546875" style="6" customWidth="1"/>
    <col min="10502" max="10504" width="2.7109375" style="6" customWidth="1"/>
    <col min="10505" max="10505" width="3" style="6" customWidth="1"/>
    <col min="10506" max="10508" width="2.7109375" style="6" customWidth="1"/>
    <col min="10509" max="10509" width="2.85546875" style="6" customWidth="1"/>
    <col min="10510" max="10510" width="3" style="6" customWidth="1"/>
    <col min="10511" max="10511" width="3.140625" style="6" customWidth="1"/>
    <col min="10512" max="10512" width="3" style="6" customWidth="1"/>
    <col min="10513" max="10513" width="3.28515625" style="6" customWidth="1"/>
    <col min="10514" max="10515" width="3" style="6" customWidth="1"/>
    <col min="10516" max="10516" width="2.85546875" style="6" customWidth="1"/>
    <col min="10517" max="10517" width="3" style="6" customWidth="1"/>
    <col min="10518" max="10518" width="3.140625" style="6" customWidth="1"/>
    <col min="10519" max="10520" width="3" style="6" customWidth="1"/>
    <col min="10521" max="10521" width="3" style="6" bestFit="1" customWidth="1"/>
    <col min="10522" max="10745" width="9.140625" style="6"/>
    <col min="10746" max="10746" width="4.28515625" style="6" customWidth="1"/>
    <col min="10747" max="10747" width="4.42578125" style="6" customWidth="1"/>
    <col min="10748" max="10749" width="5.28515625" style="6" customWidth="1"/>
    <col min="10750" max="10752" width="2.7109375" style="6" customWidth="1"/>
    <col min="10753" max="10753" width="3.140625" style="6" customWidth="1"/>
    <col min="10754" max="10756" width="2.7109375" style="6" customWidth="1"/>
    <col min="10757" max="10757" width="2.85546875" style="6" customWidth="1"/>
    <col min="10758" max="10760" width="2.7109375" style="6" customWidth="1"/>
    <col min="10761" max="10761" width="3" style="6" customWidth="1"/>
    <col min="10762" max="10764" width="2.7109375" style="6" customWidth="1"/>
    <col min="10765" max="10765" width="2.85546875" style="6" customWidth="1"/>
    <col min="10766" max="10766" width="3" style="6" customWidth="1"/>
    <col min="10767" max="10767" width="3.140625" style="6" customWidth="1"/>
    <col min="10768" max="10768" width="3" style="6" customWidth="1"/>
    <col min="10769" max="10769" width="3.28515625" style="6" customWidth="1"/>
    <col min="10770" max="10771" width="3" style="6" customWidth="1"/>
    <col min="10772" max="10772" width="2.85546875" style="6" customWidth="1"/>
    <col min="10773" max="10773" width="3" style="6" customWidth="1"/>
    <col min="10774" max="10774" width="3.140625" style="6" customWidth="1"/>
    <col min="10775" max="10776" width="3" style="6" customWidth="1"/>
    <col min="10777" max="10777" width="3" style="6" bestFit="1" customWidth="1"/>
    <col min="10778" max="11001" width="9.140625" style="6"/>
    <col min="11002" max="11002" width="4.28515625" style="6" customWidth="1"/>
    <col min="11003" max="11003" width="4.42578125" style="6" customWidth="1"/>
    <col min="11004" max="11005" width="5.28515625" style="6" customWidth="1"/>
    <col min="11006" max="11008" width="2.7109375" style="6" customWidth="1"/>
    <col min="11009" max="11009" width="3.140625" style="6" customWidth="1"/>
    <col min="11010" max="11012" width="2.7109375" style="6" customWidth="1"/>
    <col min="11013" max="11013" width="2.85546875" style="6" customWidth="1"/>
    <col min="11014" max="11016" width="2.7109375" style="6" customWidth="1"/>
    <col min="11017" max="11017" width="3" style="6" customWidth="1"/>
    <col min="11018" max="11020" width="2.7109375" style="6" customWidth="1"/>
    <col min="11021" max="11021" width="2.85546875" style="6" customWidth="1"/>
    <col min="11022" max="11022" width="3" style="6" customWidth="1"/>
    <col min="11023" max="11023" width="3.140625" style="6" customWidth="1"/>
    <col min="11024" max="11024" width="3" style="6" customWidth="1"/>
    <col min="11025" max="11025" width="3.28515625" style="6" customWidth="1"/>
    <col min="11026" max="11027" width="3" style="6" customWidth="1"/>
    <col min="11028" max="11028" width="2.85546875" style="6" customWidth="1"/>
    <col min="11029" max="11029" width="3" style="6" customWidth="1"/>
    <col min="11030" max="11030" width="3.140625" style="6" customWidth="1"/>
    <col min="11031" max="11032" width="3" style="6" customWidth="1"/>
    <col min="11033" max="11033" width="3" style="6" bestFit="1" customWidth="1"/>
    <col min="11034" max="11257" width="9.140625" style="6"/>
    <col min="11258" max="11258" width="4.28515625" style="6" customWidth="1"/>
    <col min="11259" max="11259" width="4.42578125" style="6" customWidth="1"/>
    <col min="11260" max="11261" width="5.28515625" style="6" customWidth="1"/>
    <col min="11262" max="11264" width="2.7109375" style="6" customWidth="1"/>
    <col min="11265" max="11265" width="3.140625" style="6" customWidth="1"/>
    <col min="11266" max="11268" width="2.7109375" style="6" customWidth="1"/>
    <col min="11269" max="11269" width="2.85546875" style="6" customWidth="1"/>
    <col min="11270" max="11272" width="2.7109375" style="6" customWidth="1"/>
    <col min="11273" max="11273" width="3" style="6" customWidth="1"/>
    <col min="11274" max="11276" width="2.7109375" style="6" customWidth="1"/>
    <col min="11277" max="11277" width="2.85546875" style="6" customWidth="1"/>
    <col min="11278" max="11278" width="3" style="6" customWidth="1"/>
    <col min="11279" max="11279" width="3.140625" style="6" customWidth="1"/>
    <col min="11280" max="11280" width="3" style="6" customWidth="1"/>
    <col min="11281" max="11281" width="3.28515625" style="6" customWidth="1"/>
    <col min="11282" max="11283" width="3" style="6" customWidth="1"/>
    <col min="11284" max="11284" width="2.85546875" style="6" customWidth="1"/>
    <col min="11285" max="11285" width="3" style="6" customWidth="1"/>
    <col min="11286" max="11286" width="3.140625" style="6" customWidth="1"/>
    <col min="11287" max="11288" width="3" style="6" customWidth="1"/>
    <col min="11289" max="11289" width="3" style="6" bestFit="1" customWidth="1"/>
    <col min="11290" max="11513" width="9.140625" style="6"/>
    <col min="11514" max="11514" width="4.28515625" style="6" customWidth="1"/>
    <col min="11515" max="11515" width="4.42578125" style="6" customWidth="1"/>
    <col min="11516" max="11517" width="5.28515625" style="6" customWidth="1"/>
    <col min="11518" max="11520" width="2.7109375" style="6" customWidth="1"/>
    <col min="11521" max="11521" width="3.140625" style="6" customWidth="1"/>
    <col min="11522" max="11524" width="2.7109375" style="6" customWidth="1"/>
    <col min="11525" max="11525" width="2.85546875" style="6" customWidth="1"/>
    <col min="11526" max="11528" width="2.7109375" style="6" customWidth="1"/>
    <col min="11529" max="11529" width="3" style="6" customWidth="1"/>
    <col min="11530" max="11532" width="2.7109375" style="6" customWidth="1"/>
    <col min="11533" max="11533" width="2.85546875" style="6" customWidth="1"/>
    <col min="11534" max="11534" width="3" style="6" customWidth="1"/>
    <col min="11535" max="11535" width="3.140625" style="6" customWidth="1"/>
    <col min="11536" max="11536" width="3" style="6" customWidth="1"/>
    <col min="11537" max="11537" width="3.28515625" style="6" customWidth="1"/>
    <col min="11538" max="11539" width="3" style="6" customWidth="1"/>
    <col min="11540" max="11540" width="2.85546875" style="6" customWidth="1"/>
    <col min="11541" max="11541" width="3" style="6" customWidth="1"/>
    <col min="11542" max="11542" width="3.140625" style="6" customWidth="1"/>
    <col min="11543" max="11544" width="3" style="6" customWidth="1"/>
    <col min="11545" max="11545" width="3" style="6" bestFit="1" customWidth="1"/>
    <col min="11546" max="11769" width="9.140625" style="6"/>
    <col min="11770" max="11770" width="4.28515625" style="6" customWidth="1"/>
    <col min="11771" max="11771" width="4.42578125" style="6" customWidth="1"/>
    <col min="11772" max="11773" width="5.28515625" style="6" customWidth="1"/>
    <col min="11774" max="11776" width="2.7109375" style="6" customWidth="1"/>
    <col min="11777" max="11777" width="3.140625" style="6" customWidth="1"/>
    <col min="11778" max="11780" width="2.7109375" style="6" customWidth="1"/>
    <col min="11781" max="11781" width="2.85546875" style="6" customWidth="1"/>
    <col min="11782" max="11784" width="2.7109375" style="6" customWidth="1"/>
    <col min="11785" max="11785" width="3" style="6" customWidth="1"/>
    <col min="11786" max="11788" width="2.7109375" style="6" customWidth="1"/>
    <col min="11789" max="11789" width="2.85546875" style="6" customWidth="1"/>
    <col min="11790" max="11790" width="3" style="6" customWidth="1"/>
    <col min="11791" max="11791" width="3.140625" style="6" customWidth="1"/>
    <col min="11792" max="11792" width="3" style="6" customWidth="1"/>
    <col min="11793" max="11793" width="3.28515625" style="6" customWidth="1"/>
    <col min="11794" max="11795" width="3" style="6" customWidth="1"/>
    <col min="11796" max="11796" width="2.85546875" style="6" customWidth="1"/>
    <col min="11797" max="11797" width="3" style="6" customWidth="1"/>
    <col min="11798" max="11798" width="3.140625" style="6" customWidth="1"/>
    <col min="11799" max="11800" width="3" style="6" customWidth="1"/>
    <col min="11801" max="11801" width="3" style="6" bestFit="1" customWidth="1"/>
    <col min="11802" max="12025" width="9.140625" style="6"/>
    <col min="12026" max="12026" width="4.28515625" style="6" customWidth="1"/>
    <col min="12027" max="12027" width="4.42578125" style="6" customWidth="1"/>
    <col min="12028" max="12029" width="5.28515625" style="6" customWidth="1"/>
    <col min="12030" max="12032" width="2.7109375" style="6" customWidth="1"/>
    <col min="12033" max="12033" width="3.140625" style="6" customWidth="1"/>
    <col min="12034" max="12036" width="2.7109375" style="6" customWidth="1"/>
    <col min="12037" max="12037" width="2.85546875" style="6" customWidth="1"/>
    <col min="12038" max="12040" width="2.7109375" style="6" customWidth="1"/>
    <col min="12041" max="12041" width="3" style="6" customWidth="1"/>
    <col min="12042" max="12044" width="2.7109375" style="6" customWidth="1"/>
    <col min="12045" max="12045" width="2.85546875" style="6" customWidth="1"/>
    <col min="12046" max="12046" width="3" style="6" customWidth="1"/>
    <col min="12047" max="12047" width="3.140625" style="6" customWidth="1"/>
    <col min="12048" max="12048" width="3" style="6" customWidth="1"/>
    <col min="12049" max="12049" width="3.28515625" style="6" customWidth="1"/>
    <col min="12050" max="12051" width="3" style="6" customWidth="1"/>
    <col min="12052" max="12052" width="2.85546875" style="6" customWidth="1"/>
    <col min="12053" max="12053" width="3" style="6" customWidth="1"/>
    <col min="12054" max="12054" width="3.140625" style="6" customWidth="1"/>
    <col min="12055" max="12056" width="3" style="6" customWidth="1"/>
    <col min="12057" max="12057" width="3" style="6" bestFit="1" customWidth="1"/>
    <col min="12058" max="12281" width="9.140625" style="6"/>
    <col min="12282" max="12282" width="4.28515625" style="6" customWidth="1"/>
    <col min="12283" max="12283" width="4.42578125" style="6" customWidth="1"/>
    <col min="12284" max="12285" width="5.28515625" style="6" customWidth="1"/>
    <col min="12286" max="12288" width="2.7109375" style="6" customWidth="1"/>
    <col min="12289" max="12289" width="3.140625" style="6" customWidth="1"/>
    <col min="12290" max="12292" width="2.7109375" style="6" customWidth="1"/>
    <col min="12293" max="12293" width="2.85546875" style="6" customWidth="1"/>
    <col min="12294" max="12296" width="2.7109375" style="6" customWidth="1"/>
    <col min="12297" max="12297" width="3" style="6" customWidth="1"/>
    <col min="12298" max="12300" width="2.7109375" style="6" customWidth="1"/>
    <col min="12301" max="12301" width="2.85546875" style="6" customWidth="1"/>
    <col min="12302" max="12302" width="3" style="6" customWidth="1"/>
    <col min="12303" max="12303" width="3.140625" style="6" customWidth="1"/>
    <col min="12304" max="12304" width="3" style="6" customWidth="1"/>
    <col min="12305" max="12305" width="3.28515625" style="6" customWidth="1"/>
    <col min="12306" max="12307" width="3" style="6" customWidth="1"/>
    <col min="12308" max="12308" width="2.85546875" style="6" customWidth="1"/>
    <col min="12309" max="12309" width="3" style="6" customWidth="1"/>
    <col min="12310" max="12310" width="3.140625" style="6" customWidth="1"/>
    <col min="12311" max="12312" width="3" style="6" customWidth="1"/>
    <col min="12313" max="12313" width="3" style="6" bestFit="1" customWidth="1"/>
    <col min="12314" max="12537" width="9.140625" style="6"/>
    <col min="12538" max="12538" width="4.28515625" style="6" customWidth="1"/>
    <col min="12539" max="12539" width="4.42578125" style="6" customWidth="1"/>
    <col min="12540" max="12541" width="5.28515625" style="6" customWidth="1"/>
    <col min="12542" max="12544" width="2.7109375" style="6" customWidth="1"/>
    <col min="12545" max="12545" width="3.140625" style="6" customWidth="1"/>
    <col min="12546" max="12548" width="2.7109375" style="6" customWidth="1"/>
    <col min="12549" max="12549" width="2.85546875" style="6" customWidth="1"/>
    <col min="12550" max="12552" width="2.7109375" style="6" customWidth="1"/>
    <col min="12553" max="12553" width="3" style="6" customWidth="1"/>
    <col min="12554" max="12556" width="2.7109375" style="6" customWidth="1"/>
    <col min="12557" max="12557" width="2.85546875" style="6" customWidth="1"/>
    <col min="12558" max="12558" width="3" style="6" customWidth="1"/>
    <col min="12559" max="12559" width="3.140625" style="6" customWidth="1"/>
    <col min="12560" max="12560" width="3" style="6" customWidth="1"/>
    <col min="12561" max="12561" width="3.28515625" style="6" customWidth="1"/>
    <col min="12562" max="12563" width="3" style="6" customWidth="1"/>
    <col min="12564" max="12564" width="2.85546875" style="6" customWidth="1"/>
    <col min="12565" max="12565" width="3" style="6" customWidth="1"/>
    <col min="12566" max="12566" width="3.140625" style="6" customWidth="1"/>
    <col min="12567" max="12568" width="3" style="6" customWidth="1"/>
    <col min="12569" max="12569" width="3" style="6" bestFit="1" customWidth="1"/>
    <col min="12570" max="12793" width="9.140625" style="6"/>
    <col min="12794" max="12794" width="4.28515625" style="6" customWidth="1"/>
    <col min="12795" max="12795" width="4.42578125" style="6" customWidth="1"/>
    <col min="12796" max="12797" width="5.28515625" style="6" customWidth="1"/>
    <col min="12798" max="12800" width="2.7109375" style="6" customWidth="1"/>
    <col min="12801" max="12801" width="3.140625" style="6" customWidth="1"/>
    <col min="12802" max="12804" width="2.7109375" style="6" customWidth="1"/>
    <col min="12805" max="12805" width="2.85546875" style="6" customWidth="1"/>
    <col min="12806" max="12808" width="2.7109375" style="6" customWidth="1"/>
    <col min="12809" max="12809" width="3" style="6" customWidth="1"/>
    <col min="12810" max="12812" width="2.7109375" style="6" customWidth="1"/>
    <col min="12813" max="12813" width="2.85546875" style="6" customWidth="1"/>
    <col min="12814" max="12814" width="3" style="6" customWidth="1"/>
    <col min="12815" max="12815" width="3.140625" style="6" customWidth="1"/>
    <col min="12816" max="12816" width="3" style="6" customWidth="1"/>
    <col min="12817" max="12817" width="3.28515625" style="6" customWidth="1"/>
    <col min="12818" max="12819" width="3" style="6" customWidth="1"/>
    <col min="12820" max="12820" width="2.85546875" style="6" customWidth="1"/>
    <col min="12821" max="12821" width="3" style="6" customWidth="1"/>
    <col min="12822" max="12822" width="3.140625" style="6" customWidth="1"/>
    <col min="12823" max="12824" width="3" style="6" customWidth="1"/>
    <col min="12825" max="12825" width="3" style="6" bestFit="1" customWidth="1"/>
    <col min="12826" max="13049" width="9.140625" style="6"/>
    <col min="13050" max="13050" width="4.28515625" style="6" customWidth="1"/>
    <col min="13051" max="13051" width="4.42578125" style="6" customWidth="1"/>
    <col min="13052" max="13053" width="5.28515625" style="6" customWidth="1"/>
    <col min="13054" max="13056" width="2.7109375" style="6" customWidth="1"/>
    <col min="13057" max="13057" width="3.140625" style="6" customWidth="1"/>
    <col min="13058" max="13060" width="2.7109375" style="6" customWidth="1"/>
    <col min="13061" max="13061" width="2.85546875" style="6" customWidth="1"/>
    <col min="13062" max="13064" width="2.7109375" style="6" customWidth="1"/>
    <col min="13065" max="13065" width="3" style="6" customWidth="1"/>
    <col min="13066" max="13068" width="2.7109375" style="6" customWidth="1"/>
    <col min="13069" max="13069" width="2.85546875" style="6" customWidth="1"/>
    <col min="13070" max="13070" width="3" style="6" customWidth="1"/>
    <col min="13071" max="13071" width="3.140625" style="6" customWidth="1"/>
    <col min="13072" max="13072" width="3" style="6" customWidth="1"/>
    <col min="13073" max="13073" width="3.28515625" style="6" customWidth="1"/>
    <col min="13074" max="13075" width="3" style="6" customWidth="1"/>
    <col min="13076" max="13076" width="2.85546875" style="6" customWidth="1"/>
    <col min="13077" max="13077" width="3" style="6" customWidth="1"/>
    <col min="13078" max="13078" width="3.140625" style="6" customWidth="1"/>
    <col min="13079" max="13080" width="3" style="6" customWidth="1"/>
    <col min="13081" max="13081" width="3" style="6" bestFit="1" customWidth="1"/>
    <col min="13082" max="13305" width="9.140625" style="6"/>
    <col min="13306" max="13306" width="4.28515625" style="6" customWidth="1"/>
    <col min="13307" max="13307" width="4.42578125" style="6" customWidth="1"/>
    <col min="13308" max="13309" width="5.28515625" style="6" customWidth="1"/>
    <col min="13310" max="13312" width="2.7109375" style="6" customWidth="1"/>
    <col min="13313" max="13313" width="3.140625" style="6" customWidth="1"/>
    <col min="13314" max="13316" width="2.7109375" style="6" customWidth="1"/>
    <col min="13317" max="13317" width="2.85546875" style="6" customWidth="1"/>
    <col min="13318" max="13320" width="2.7109375" style="6" customWidth="1"/>
    <col min="13321" max="13321" width="3" style="6" customWidth="1"/>
    <col min="13322" max="13324" width="2.7109375" style="6" customWidth="1"/>
    <col min="13325" max="13325" width="2.85546875" style="6" customWidth="1"/>
    <col min="13326" max="13326" width="3" style="6" customWidth="1"/>
    <col min="13327" max="13327" width="3.140625" style="6" customWidth="1"/>
    <col min="13328" max="13328" width="3" style="6" customWidth="1"/>
    <col min="13329" max="13329" width="3.28515625" style="6" customWidth="1"/>
    <col min="13330" max="13331" width="3" style="6" customWidth="1"/>
    <col min="13332" max="13332" width="2.85546875" style="6" customWidth="1"/>
    <col min="13333" max="13333" width="3" style="6" customWidth="1"/>
    <col min="13334" max="13334" width="3.140625" style="6" customWidth="1"/>
    <col min="13335" max="13336" width="3" style="6" customWidth="1"/>
    <col min="13337" max="13337" width="3" style="6" bestFit="1" customWidth="1"/>
    <col min="13338" max="13561" width="9.140625" style="6"/>
    <col min="13562" max="13562" width="4.28515625" style="6" customWidth="1"/>
    <col min="13563" max="13563" width="4.42578125" style="6" customWidth="1"/>
    <col min="13564" max="13565" width="5.28515625" style="6" customWidth="1"/>
    <col min="13566" max="13568" width="2.7109375" style="6" customWidth="1"/>
    <col min="13569" max="13569" width="3.140625" style="6" customWidth="1"/>
    <col min="13570" max="13572" width="2.7109375" style="6" customWidth="1"/>
    <col min="13573" max="13573" width="2.85546875" style="6" customWidth="1"/>
    <col min="13574" max="13576" width="2.7109375" style="6" customWidth="1"/>
    <col min="13577" max="13577" width="3" style="6" customWidth="1"/>
    <col min="13578" max="13580" width="2.7109375" style="6" customWidth="1"/>
    <col min="13581" max="13581" width="2.85546875" style="6" customWidth="1"/>
    <col min="13582" max="13582" width="3" style="6" customWidth="1"/>
    <col min="13583" max="13583" width="3.140625" style="6" customWidth="1"/>
    <col min="13584" max="13584" width="3" style="6" customWidth="1"/>
    <col min="13585" max="13585" width="3.28515625" style="6" customWidth="1"/>
    <col min="13586" max="13587" width="3" style="6" customWidth="1"/>
    <col min="13588" max="13588" width="2.85546875" style="6" customWidth="1"/>
    <col min="13589" max="13589" width="3" style="6" customWidth="1"/>
    <col min="13590" max="13590" width="3.140625" style="6" customWidth="1"/>
    <col min="13591" max="13592" width="3" style="6" customWidth="1"/>
    <col min="13593" max="13593" width="3" style="6" bestFit="1" customWidth="1"/>
    <col min="13594" max="13817" width="9.140625" style="6"/>
    <col min="13818" max="13818" width="4.28515625" style="6" customWidth="1"/>
    <col min="13819" max="13819" width="4.42578125" style="6" customWidth="1"/>
    <col min="13820" max="13821" width="5.28515625" style="6" customWidth="1"/>
    <col min="13822" max="13824" width="2.7109375" style="6" customWidth="1"/>
    <col min="13825" max="13825" width="3.140625" style="6" customWidth="1"/>
    <col min="13826" max="13828" width="2.7109375" style="6" customWidth="1"/>
    <col min="13829" max="13829" width="2.85546875" style="6" customWidth="1"/>
    <col min="13830" max="13832" width="2.7109375" style="6" customWidth="1"/>
    <col min="13833" max="13833" width="3" style="6" customWidth="1"/>
    <col min="13834" max="13836" width="2.7109375" style="6" customWidth="1"/>
    <col min="13837" max="13837" width="2.85546875" style="6" customWidth="1"/>
    <col min="13838" max="13838" width="3" style="6" customWidth="1"/>
    <col min="13839" max="13839" width="3.140625" style="6" customWidth="1"/>
    <col min="13840" max="13840" width="3" style="6" customWidth="1"/>
    <col min="13841" max="13841" width="3.28515625" style="6" customWidth="1"/>
    <col min="13842" max="13843" width="3" style="6" customWidth="1"/>
    <col min="13844" max="13844" width="2.85546875" style="6" customWidth="1"/>
    <col min="13845" max="13845" width="3" style="6" customWidth="1"/>
    <col min="13846" max="13846" width="3.140625" style="6" customWidth="1"/>
    <col min="13847" max="13848" width="3" style="6" customWidth="1"/>
    <col min="13849" max="13849" width="3" style="6" bestFit="1" customWidth="1"/>
    <col min="13850" max="14073" width="9.140625" style="6"/>
    <col min="14074" max="14074" width="4.28515625" style="6" customWidth="1"/>
    <col min="14075" max="14075" width="4.42578125" style="6" customWidth="1"/>
    <col min="14076" max="14077" width="5.28515625" style="6" customWidth="1"/>
    <col min="14078" max="14080" width="2.7109375" style="6" customWidth="1"/>
    <col min="14081" max="14081" width="3.140625" style="6" customWidth="1"/>
    <col min="14082" max="14084" width="2.7109375" style="6" customWidth="1"/>
    <col min="14085" max="14085" width="2.85546875" style="6" customWidth="1"/>
    <col min="14086" max="14088" width="2.7109375" style="6" customWidth="1"/>
    <col min="14089" max="14089" width="3" style="6" customWidth="1"/>
    <col min="14090" max="14092" width="2.7109375" style="6" customWidth="1"/>
    <col min="14093" max="14093" width="2.85546875" style="6" customWidth="1"/>
    <col min="14094" max="14094" width="3" style="6" customWidth="1"/>
    <col min="14095" max="14095" width="3.140625" style="6" customWidth="1"/>
    <col min="14096" max="14096" width="3" style="6" customWidth="1"/>
    <col min="14097" max="14097" width="3.28515625" style="6" customWidth="1"/>
    <col min="14098" max="14099" width="3" style="6" customWidth="1"/>
    <col min="14100" max="14100" width="2.85546875" style="6" customWidth="1"/>
    <col min="14101" max="14101" width="3" style="6" customWidth="1"/>
    <col min="14102" max="14102" width="3.140625" style="6" customWidth="1"/>
    <col min="14103" max="14104" width="3" style="6" customWidth="1"/>
    <col min="14105" max="14105" width="3" style="6" bestFit="1" customWidth="1"/>
    <col min="14106" max="14329" width="9.140625" style="6"/>
    <col min="14330" max="14330" width="4.28515625" style="6" customWidth="1"/>
    <col min="14331" max="14331" width="4.42578125" style="6" customWidth="1"/>
    <col min="14332" max="14333" width="5.28515625" style="6" customWidth="1"/>
    <col min="14334" max="14336" width="2.7109375" style="6" customWidth="1"/>
    <col min="14337" max="14337" width="3.140625" style="6" customWidth="1"/>
    <col min="14338" max="14340" width="2.7109375" style="6" customWidth="1"/>
    <col min="14341" max="14341" width="2.85546875" style="6" customWidth="1"/>
    <col min="14342" max="14344" width="2.7109375" style="6" customWidth="1"/>
    <col min="14345" max="14345" width="3" style="6" customWidth="1"/>
    <col min="14346" max="14348" width="2.7109375" style="6" customWidth="1"/>
    <col min="14349" max="14349" width="2.85546875" style="6" customWidth="1"/>
    <col min="14350" max="14350" width="3" style="6" customWidth="1"/>
    <col min="14351" max="14351" width="3.140625" style="6" customWidth="1"/>
    <col min="14352" max="14352" width="3" style="6" customWidth="1"/>
    <col min="14353" max="14353" width="3.28515625" style="6" customWidth="1"/>
    <col min="14354" max="14355" width="3" style="6" customWidth="1"/>
    <col min="14356" max="14356" width="2.85546875" style="6" customWidth="1"/>
    <col min="14357" max="14357" width="3" style="6" customWidth="1"/>
    <col min="14358" max="14358" width="3.140625" style="6" customWidth="1"/>
    <col min="14359" max="14360" width="3" style="6" customWidth="1"/>
    <col min="14361" max="14361" width="3" style="6" bestFit="1" customWidth="1"/>
    <col min="14362" max="14585" width="9.140625" style="6"/>
    <col min="14586" max="14586" width="4.28515625" style="6" customWidth="1"/>
    <col min="14587" max="14587" width="4.42578125" style="6" customWidth="1"/>
    <col min="14588" max="14589" width="5.28515625" style="6" customWidth="1"/>
    <col min="14590" max="14592" width="2.7109375" style="6" customWidth="1"/>
    <col min="14593" max="14593" width="3.140625" style="6" customWidth="1"/>
    <col min="14594" max="14596" width="2.7109375" style="6" customWidth="1"/>
    <col min="14597" max="14597" width="2.85546875" style="6" customWidth="1"/>
    <col min="14598" max="14600" width="2.7109375" style="6" customWidth="1"/>
    <col min="14601" max="14601" width="3" style="6" customWidth="1"/>
    <col min="14602" max="14604" width="2.7109375" style="6" customWidth="1"/>
    <col min="14605" max="14605" width="2.85546875" style="6" customWidth="1"/>
    <col min="14606" max="14606" width="3" style="6" customWidth="1"/>
    <col min="14607" max="14607" width="3.140625" style="6" customWidth="1"/>
    <col min="14608" max="14608" width="3" style="6" customWidth="1"/>
    <col min="14609" max="14609" width="3.28515625" style="6" customWidth="1"/>
    <col min="14610" max="14611" width="3" style="6" customWidth="1"/>
    <col min="14612" max="14612" width="2.85546875" style="6" customWidth="1"/>
    <col min="14613" max="14613" width="3" style="6" customWidth="1"/>
    <col min="14614" max="14614" width="3.140625" style="6" customWidth="1"/>
    <col min="14615" max="14616" width="3" style="6" customWidth="1"/>
    <col min="14617" max="14617" width="3" style="6" bestFit="1" customWidth="1"/>
    <col min="14618" max="14841" width="9.140625" style="6"/>
    <col min="14842" max="14842" width="4.28515625" style="6" customWidth="1"/>
    <col min="14843" max="14843" width="4.42578125" style="6" customWidth="1"/>
    <col min="14844" max="14845" width="5.28515625" style="6" customWidth="1"/>
    <col min="14846" max="14848" width="2.7109375" style="6" customWidth="1"/>
    <col min="14849" max="14849" width="3.140625" style="6" customWidth="1"/>
    <col min="14850" max="14852" width="2.7109375" style="6" customWidth="1"/>
    <col min="14853" max="14853" width="2.85546875" style="6" customWidth="1"/>
    <col min="14854" max="14856" width="2.7109375" style="6" customWidth="1"/>
    <col min="14857" max="14857" width="3" style="6" customWidth="1"/>
    <col min="14858" max="14860" width="2.7109375" style="6" customWidth="1"/>
    <col min="14861" max="14861" width="2.85546875" style="6" customWidth="1"/>
    <col min="14862" max="14862" width="3" style="6" customWidth="1"/>
    <col min="14863" max="14863" width="3.140625" style="6" customWidth="1"/>
    <col min="14864" max="14864" width="3" style="6" customWidth="1"/>
    <col min="14865" max="14865" width="3.28515625" style="6" customWidth="1"/>
    <col min="14866" max="14867" width="3" style="6" customWidth="1"/>
    <col min="14868" max="14868" width="2.85546875" style="6" customWidth="1"/>
    <col min="14869" max="14869" width="3" style="6" customWidth="1"/>
    <col min="14870" max="14870" width="3.140625" style="6" customWidth="1"/>
    <col min="14871" max="14872" width="3" style="6" customWidth="1"/>
    <col min="14873" max="14873" width="3" style="6" bestFit="1" customWidth="1"/>
    <col min="14874" max="15097" width="9.140625" style="6"/>
    <col min="15098" max="15098" width="4.28515625" style="6" customWidth="1"/>
    <col min="15099" max="15099" width="4.42578125" style="6" customWidth="1"/>
    <col min="15100" max="15101" width="5.28515625" style="6" customWidth="1"/>
    <col min="15102" max="15104" width="2.7109375" style="6" customWidth="1"/>
    <col min="15105" max="15105" width="3.140625" style="6" customWidth="1"/>
    <col min="15106" max="15108" width="2.7109375" style="6" customWidth="1"/>
    <col min="15109" max="15109" width="2.85546875" style="6" customWidth="1"/>
    <col min="15110" max="15112" width="2.7109375" style="6" customWidth="1"/>
    <col min="15113" max="15113" width="3" style="6" customWidth="1"/>
    <col min="15114" max="15116" width="2.7109375" style="6" customWidth="1"/>
    <col min="15117" max="15117" width="2.85546875" style="6" customWidth="1"/>
    <col min="15118" max="15118" width="3" style="6" customWidth="1"/>
    <col min="15119" max="15119" width="3.140625" style="6" customWidth="1"/>
    <col min="15120" max="15120" width="3" style="6" customWidth="1"/>
    <col min="15121" max="15121" width="3.28515625" style="6" customWidth="1"/>
    <col min="15122" max="15123" width="3" style="6" customWidth="1"/>
    <col min="15124" max="15124" width="2.85546875" style="6" customWidth="1"/>
    <col min="15125" max="15125" width="3" style="6" customWidth="1"/>
    <col min="15126" max="15126" width="3.140625" style="6" customWidth="1"/>
    <col min="15127" max="15128" width="3" style="6" customWidth="1"/>
    <col min="15129" max="15129" width="3" style="6" bestFit="1" customWidth="1"/>
    <col min="15130" max="15353" width="9.140625" style="6"/>
    <col min="15354" max="15354" width="4.28515625" style="6" customWidth="1"/>
    <col min="15355" max="15355" width="4.42578125" style="6" customWidth="1"/>
    <col min="15356" max="15357" width="5.28515625" style="6" customWidth="1"/>
    <col min="15358" max="15360" width="2.7109375" style="6" customWidth="1"/>
    <col min="15361" max="15361" width="3.140625" style="6" customWidth="1"/>
    <col min="15362" max="15364" width="2.7109375" style="6" customWidth="1"/>
    <col min="15365" max="15365" width="2.85546875" style="6" customWidth="1"/>
    <col min="15366" max="15368" width="2.7109375" style="6" customWidth="1"/>
    <col min="15369" max="15369" width="3" style="6" customWidth="1"/>
    <col min="15370" max="15372" width="2.7109375" style="6" customWidth="1"/>
    <col min="15373" max="15373" width="2.85546875" style="6" customWidth="1"/>
    <col min="15374" max="15374" width="3" style="6" customWidth="1"/>
    <col min="15375" max="15375" width="3.140625" style="6" customWidth="1"/>
    <col min="15376" max="15376" width="3" style="6" customWidth="1"/>
    <col min="15377" max="15377" width="3.28515625" style="6" customWidth="1"/>
    <col min="15378" max="15379" width="3" style="6" customWidth="1"/>
    <col min="15380" max="15380" width="2.85546875" style="6" customWidth="1"/>
    <col min="15381" max="15381" width="3" style="6" customWidth="1"/>
    <col min="15382" max="15382" width="3.140625" style="6" customWidth="1"/>
    <col min="15383" max="15384" width="3" style="6" customWidth="1"/>
    <col min="15385" max="15385" width="3" style="6" bestFit="1" customWidth="1"/>
    <col min="15386" max="15609" width="9.140625" style="6"/>
    <col min="15610" max="15610" width="4.28515625" style="6" customWidth="1"/>
    <col min="15611" max="15611" width="4.42578125" style="6" customWidth="1"/>
    <col min="15612" max="15613" width="5.28515625" style="6" customWidth="1"/>
    <col min="15614" max="15616" width="2.7109375" style="6" customWidth="1"/>
    <col min="15617" max="15617" width="3.140625" style="6" customWidth="1"/>
    <col min="15618" max="15620" width="2.7109375" style="6" customWidth="1"/>
    <col min="15621" max="15621" width="2.85546875" style="6" customWidth="1"/>
    <col min="15622" max="15624" width="2.7109375" style="6" customWidth="1"/>
    <col min="15625" max="15625" width="3" style="6" customWidth="1"/>
    <col min="15626" max="15628" width="2.7109375" style="6" customWidth="1"/>
    <col min="15629" max="15629" width="2.85546875" style="6" customWidth="1"/>
    <col min="15630" max="15630" width="3" style="6" customWidth="1"/>
    <col min="15631" max="15631" width="3.140625" style="6" customWidth="1"/>
    <col min="15632" max="15632" width="3" style="6" customWidth="1"/>
    <col min="15633" max="15633" width="3.28515625" style="6" customWidth="1"/>
    <col min="15634" max="15635" width="3" style="6" customWidth="1"/>
    <col min="15636" max="15636" width="2.85546875" style="6" customWidth="1"/>
    <col min="15637" max="15637" width="3" style="6" customWidth="1"/>
    <col min="15638" max="15638" width="3.140625" style="6" customWidth="1"/>
    <col min="15639" max="15640" width="3" style="6" customWidth="1"/>
    <col min="15641" max="15641" width="3" style="6" bestFit="1" customWidth="1"/>
    <col min="15642" max="15865" width="9.140625" style="6"/>
    <col min="15866" max="15866" width="4.28515625" style="6" customWidth="1"/>
    <col min="15867" max="15867" width="4.42578125" style="6" customWidth="1"/>
    <col min="15868" max="15869" width="5.28515625" style="6" customWidth="1"/>
    <col min="15870" max="15872" width="2.7109375" style="6" customWidth="1"/>
    <col min="15873" max="15873" width="3.140625" style="6" customWidth="1"/>
    <col min="15874" max="15876" width="2.7109375" style="6" customWidth="1"/>
    <col min="15877" max="15877" width="2.85546875" style="6" customWidth="1"/>
    <col min="15878" max="15880" width="2.7109375" style="6" customWidth="1"/>
    <col min="15881" max="15881" width="3" style="6" customWidth="1"/>
    <col min="15882" max="15884" width="2.7109375" style="6" customWidth="1"/>
    <col min="15885" max="15885" width="2.85546875" style="6" customWidth="1"/>
    <col min="15886" max="15886" width="3" style="6" customWidth="1"/>
    <col min="15887" max="15887" width="3.140625" style="6" customWidth="1"/>
    <col min="15888" max="15888" width="3" style="6" customWidth="1"/>
    <col min="15889" max="15889" width="3.28515625" style="6" customWidth="1"/>
    <col min="15890" max="15891" width="3" style="6" customWidth="1"/>
    <col min="15892" max="15892" width="2.85546875" style="6" customWidth="1"/>
    <col min="15893" max="15893" width="3" style="6" customWidth="1"/>
    <col min="15894" max="15894" width="3.140625" style="6" customWidth="1"/>
    <col min="15895" max="15896" width="3" style="6" customWidth="1"/>
    <col min="15897" max="15897" width="3" style="6" bestFit="1" customWidth="1"/>
    <col min="15898" max="16121" width="9.140625" style="6"/>
    <col min="16122" max="16122" width="4.28515625" style="6" customWidth="1"/>
    <col min="16123" max="16123" width="4.42578125" style="6" customWidth="1"/>
    <col min="16124" max="16125" width="5.28515625" style="6" customWidth="1"/>
    <col min="16126" max="16128" width="2.7109375" style="6" customWidth="1"/>
    <col min="16129" max="16129" width="3.140625" style="6" customWidth="1"/>
    <col min="16130" max="16132" width="2.7109375" style="6" customWidth="1"/>
    <col min="16133" max="16133" width="2.85546875" style="6" customWidth="1"/>
    <col min="16134" max="16136" width="2.7109375" style="6" customWidth="1"/>
    <col min="16137" max="16137" width="3" style="6" customWidth="1"/>
    <col min="16138" max="16140" width="2.7109375" style="6" customWidth="1"/>
    <col min="16141" max="16141" width="2.85546875" style="6" customWidth="1"/>
    <col min="16142" max="16142" width="3" style="6" customWidth="1"/>
    <col min="16143" max="16143" width="3.140625" style="6" customWidth="1"/>
    <col min="16144" max="16144" width="3" style="6" customWidth="1"/>
    <col min="16145" max="16145" width="3.28515625" style="6" customWidth="1"/>
    <col min="16146" max="16147" width="3" style="6" customWidth="1"/>
    <col min="16148" max="16148" width="2.85546875" style="6" customWidth="1"/>
    <col min="16149" max="16149" width="3" style="6" customWidth="1"/>
    <col min="16150" max="16150" width="3.140625" style="6" customWidth="1"/>
    <col min="16151" max="16152" width="3" style="6" customWidth="1"/>
    <col min="16153" max="16153" width="3" style="6" bestFit="1" customWidth="1"/>
    <col min="16154" max="16384" width="9.140625" style="6"/>
  </cols>
  <sheetData>
    <row r="1" spans="1:27" s="538" customFormat="1" ht="2.1" customHeight="1" thickBot="1" x14ac:dyDescent="0.3">
      <c r="A1" s="1051"/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539"/>
      <c r="AA1" s="539"/>
    </row>
    <row r="2" spans="1:27" ht="15.95" customHeight="1" thickBot="1" x14ac:dyDescent="0.3">
      <c r="A2" s="1201" t="s">
        <v>51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3"/>
      <c r="T2" s="1183" t="s">
        <v>2</v>
      </c>
      <c r="U2" s="1183"/>
      <c r="V2" s="1053" t="str">
        <f>Emrat!A3</f>
        <v>X-1</v>
      </c>
      <c r="W2" s="1054"/>
      <c r="X2" s="1054"/>
      <c r="Y2" s="1055"/>
    </row>
    <row r="3" spans="1:27" ht="13.5" customHeight="1" x14ac:dyDescent="0.25">
      <c r="A3" s="540"/>
      <c r="B3" s="541"/>
      <c r="C3" s="541"/>
      <c r="D3" s="541"/>
      <c r="E3" s="1184" t="str">
        <f>'Perioda 1'!G3</f>
        <v>Viti shkollor</v>
      </c>
      <c r="F3" s="1184"/>
      <c r="G3" s="1184"/>
      <c r="H3" s="1184"/>
      <c r="I3" s="1184"/>
      <c r="J3" s="1184"/>
      <c r="K3" s="1056" t="str">
        <f>'Perioda 1'!G4</f>
        <v>2022/2023</v>
      </c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7"/>
    </row>
    <row r="4" spans="1:27" ht="15" customHeight="1" x14ac:dyDescent="0.25">
      <c r="A4" s="1185" t="str">
        <f>Emrat!B1</f>
        <v>GJIMNAZI</v>
      </c>
      <c r="B4" s="1186"/>
      <c r="C4" s="1186"/>
      <c r="D4" s="1187" t="str">
        <f>Emrat!C1</f>
        <v xml:space="preserve"> "Jeta e Re" Suharekë</v>
      </c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542"/>
      <c r="Y4" s="543"/>
    </row>
    <row r="5" spans="1:27" ht="5.25" customHeight="1" thickBot="1" x14ac:dyDescent="0.25">
      <c r="A5" s="544"/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6"/>
    </row>
    <row r="6" spans="1:27" ht="16.5" customHeight="1" thickBot="1" x14ac:dyDescent="0.3">
      <c r="A6" s="1058" t="s">
        <v>57</v>
      </c>
      <c r="B6" s="1059"/>
      <c r="C6" s="1059"/>
      <c r="D6" s="1060"/>
      <c r="E6" s="1210" t="s">
        <v>52</v>
      </c>
      <c r="F6" s="1210"/>
      <c r="G6" s="1210"/>
      <c r="H6" s="1210" t="s">
        <v>22</v>
      </c>
      <c r="I6" s="1210"/>
      <c r="J6" s="1210"/>
      <c r="K6" s="1210" t="s">
        <v>53</v>
      </c>
      <c r="L6" s="1210"/>
      <c r="M6" s="1210"/>
      <c r="N6" s="1210" t="s">
        <v>54</v>
      </c>
      <c r="O6" s="1210"/>
      <c r="P6" s="1210"/>
      <c r="Q6" s="1192" t="s">
        <v>55</v>
      </c>
      <c r="R6" s="1193"/>
      <c r="S6" s="1194"/>
      <c r="T6" s="1192" t="s">
        <v>56</v>
      </c>
      <c r="U6" s="1193"/>
      <c r="V6" s="1194"/>
      <c r="W6" s="1192" t="s">
        <v>26</v>
      </c>
      <c r="X6" s="1193"/>
      <c r="Y6" s="1194"/>
    </row>
    <row r="7" spans="1:27" ht="13.5" customHeight="1" thickBot="1" x14ac:dyDescent="0.25">
      <c r="A7" s="1061"/>
      <c r="B7" s="1062"/>
      <c r="C7" s="1062"/>
      <c r="D7" s="1063"/>
      <c r="E7" s="1195" t="s">
        <v>118</v>
      </c>
      <c r="F7" s="1196"/>
      <c r="G7" s="1197"/>
      <c r="H7" s="1195" t="s">
        <v>118</v>
      </c>
      <c r="I7" s="1196"/>
      <c r="J7" s="1197"/>
      <c r="K7" s="1195" t="s">
        <v>118</v>
      </c>
      <c r="L7" s="1196"/>
      <c r="M7" s="1197"/>
      <c r="N7" s="1195" t="s">
        <v>118</v>
      </c>
      <c r="O7" s="1196"/>
      <c r="P7" s="1197"/>
      <c r="Q7" s="1195" t="s">
        <v>118</v>
      </c>
      <c r="R7" s="1196"/>
      <c r="S7" s="1197"/>
      <c r="T7" s="1195" t="s">
        <v>118</v>
      </c>
      <c r="U7" s="1196"/>
      <c r="V7" s="1197"/>
      <c r="W7" s="1198" t="s">
        <v>118</v>
      </c>
      <c r="X7" s="1199"/>
      <c r="Y7" s="1200"/>
      <c r="Z7" s="303"/>
    </row>
    <row r="8" spans="1:27" ht="15.75" customHeight="1" thickBot="1" x14ac:dyDescent="0.25">
      <c r="A8" s="547" t="s">
        <v>202</v>
      </c>
      <c r="B8" s="1188" t="s">
        <v>20</v>
      </c>
      <c r="C8" s="1189"/>
      <c r="D8" s="1190"/>
      <c r="E8" s="151" t="s">
        <v>119</v>
      </c>
      <c r="F8" s="152" t="s">
        <v>120</v>
      </c>
      <c r="G8" s="338" t="s">
        <v>36</v>
      </c>
      <c r="H8" s="151" t="s">
        <v>119</v>
      </c>
      <c r="I8" s="152" t="s">
        <v>120</v>
      </c>
      <c r="J8" s="338" t="s">
        <v>36</v>
      </c>
      <c r="K8" s="153" t="s">
        <v>119</v>
      </c>
      <c r="L8" s="152" t="s">
        <v>120</v>
      </c>
      <c r="M8" s="339" t="s">
        <v>36</v>
      </c>
      <c r="N8" s="151" t="s">
        <v>119</v>
      </c>
      <c r="O8" s="152" t="s">
        <v>120</v>
      </c>
      <c r="P8" s="338" t="s">
        <v>36</v>
      </c>
      <c r="Q8" s="153" t="s">
        <v>119</v>
      </c>
      <c r="R8" s="152" t="s">
        <v>120</v>
      </c>
      <c r="S8" s="339" t="s">
        <v>36</v>
      </c>
      <c r="T8" s="151" t="s">
        <v>119</v>
      </c>
      <c r="U8" s="152" t="s">
        <v>120</v>
      </c>
      <c r="V8" s="338" t="s">
        <v>36</v>
      </c>
      <c r="W8" s="153" t="s">
        <v>119</v>
      </c>
      <c r="X8" s="152" t="s">
        <v>120</v>
      </c>
      <c r="Y8" s="338" t="s">
        <v>36</v>
      </c>
      <c r="Z8" s="300"/>
      <c r="AA8" s="300"/>
    </row>
    <row r="9" spans="1:27" ht="12.95" customHeight="1" x14ac:dyDescent="0.2">
      <c r="A9" s="530">
        <v>1</v>
      </c>
      <c r="B9" s="1191" t="str">
        <f>'Perioda 1'!F6</f>
        <v xml:space="preserve"> Gjuhë shqipe</v>
      </c>
      <c r="C9" s="1065"/>
      <c r="D9" s="1066"/>
      <c r="E9" s="352">
        <f>COUNTIFS('Perioda 1'!F7:F46,"5")</f>
        <v>0</v>
      </c>
      <c r="F9" s="155">
        <f>COUNTIFS('Perioda 2'!F7:F46,"5")</f>
        <v>0</v>
      </c>
      <c r="G9" s="356">
        <f>COUNTIFS('Nota Përfundimtare'!F6:F45,"5")</f>
        <v>0</v>
      </c>
      <c r="H9" s="352">
        <f>COUNTIFS('Perioda 1'!F7:F46,"4")</f>
        <v>0</v>
      </c>
      <c r="I9" s="155">
        <f>COUNTIFS('Perioda 2'!F7:F46,"4")</f>
        <v>0</v>
      </c>
      <c r="J9" s="356">
        <f>COUNTIFS('Nota Përfundimtare'!F6:F45,"4")</f>
        <v>0</v>
      </c>
      <c r="K9" s="154">
        <f>COUNTIFS('Perioda 1'!F7:F46,"3")</f>
        <v>0</v>
      </c>
      <c r="L9" s="155">
        <f>COUNTIFS('Perioda 2'!F7:F46,"3")</f>
        <v>0</v>
      </c>
      <c r="M9" s="360">
        <f>COUNTIFS('Nota Përfundimtare'!F6:F45,"3")</f>
        <v>0</v>
      </c>
      <c r="N9" s="352">
        <f>COUNTIFS('Perioda 1'!F7:F46,"2")</f>
        <v>0</v>
      </c>
      <c r="O9" s="155">
        <f>COUNTIFS('Perioda 2'!F7:F46,"2")</f>
        <v>0</v>
      </c>
      <c r="P9" s="356">
        <f>COUNTIFS('Nota Përfundimtare'!F6:F45,"2")</f>
        <v>0</v>
      </c>
      <c r="Q9" s="344">
        <f t="shared" ref="Q9:Q29" si="0">SUM(E9+H9+K9+N9)</f>
        <v>0</v>
      </c>
      <c r="R9" s="345">
        <f t="shared" ref="R9:R29" si="1">SUM(F9+I9+L9+O9)</f>
        <v>0</v>
      </c>
      <c r="S9" s="360">
        <f t="shared" ref="S9:S29" si="2">SUM(G9+J9+M9+P9)</f>
        <v>0</v>
      </c>
      <c r="T9" s="352">
        <f>COUNTIFS('Perioda 1'!F7:F46,"1")</f>
        <v>0</v>
      </c>
      <c r="U9" s="155">
        <f>COUNTIFS('Perioda 2'!F7:F46,"1")</f>
        <v>0</v>
      </c>
      <c r="V9" s="356">
        <f>COUNTIFS('Nota Përfundimtare'!F6:F45,"1")</f>
        <v>0</v>
      </c>
      <c r="W9" s="352">
        <f>'Statistika 1'!V6+'Statistika 1'!W6</f>
        <v>0</v>
      </c>
      <c r="X9" s="155">
        <f>'Statistika 2'!V6+'Statistika 2'!W6</f>
        <v>0</v>
      </c>
      <c r="Y9" s="356">
        <f>'Statistika Përfundimtare'!V6+'Statistika Përfundimtare'!W6</f>
        <v>0</v>
      </c>
      <c r="Z9" s="301"/>
      <c r="AA9" s="301"/>
    </row>
    <row r="10" spans="1:27" ht="12.95" customHeight="1" x14ac:dyDescent="0.2">
      <c r="A10" s="306">
        <v>2</v>
      </c>
      <c r="B10" s="1174" t="str">
        <f>'Perioda 1'!G6</f>
        <v xml:space="preserve"> Gjuhë angleze</v>
      </c>
      <c r="C10" s="1175"/>
      <c r="D10" s="1176"/>
      <c r="E10" s="353">
        <f>COUNTIFS('Perioda 1'!G7:G46,"5")</f>
        <v>0</v>
      </c>
      <c r="F10" s="157">
        <f>COUNTIFS('Perioda 2'!G7:G46,"5")</f>
        <v>0</v>
      </c>
      <c r="G10" s="357">
        <f>COUNTIFS('Nota Përfundimtare'!G6:G45,"5")</f>
        <v>0</v>
      </c>
      <c r="H10" s="353">
        <f>COUNTIFS('Perioda 1'!G7:G46,"4")</f>
        <v>0</v>
      </c>
      <c r="I10" s="157">
        <f>COUNTIFS('Perioda 2'!G7:G46,"4")</f>
        <v>0</v>
      </c>
      <c r="J10" s="357">
        <f>COUNTIFS('Nota Përfundimtare'!G6:G45,"4")</f>
        <v>0</v>
      </c>
      <c r="K10" s="156">
        <f>COUNTIFS('Perioda 1'!G7:G46,"3")</f>
        <v>0</v>
      </c>
      <c r="L10" s="157">
        <f>COUNTIFS('Perioda 2'!G7:G46,"3")</f>
        <v>0</v>
      </c>
      <c r="M10" s="361">
        <f>COUNTIFS('Nota Përfundimtare'!G6:G45,"3")</f>
        <v>0</v>
      </c>
      <c r="N10" s="353">
        <f>COUNTIFS('Perioda 1'!G7:G46,"2")</f>
        <v>0</v>
      </c>
      <c r="O10" s="157">
        <f>COUNTIFS('Perioda 2'!G7:G46,"2")</f>
        <v>0</v>
      </c>
      <c r="P10" s="357">
        <f>COUNTIFS('Nota Përfundimtare'!G6:G45,"2")</f>
        <v>0</v>
      </c>
      <c r="Q10" s="346">
        <f t="shared" si="0"/>
        <v>0</v>
      </c>
      <c r="R10" s="347">
        <f t="shared" si="1"/>
        <v>0</v>
      </c>
      <c r="S10" s="361">
        <f t="shared" si="2"/>
        <v>0</v>
      </c>
      <c r="T10" s="353">
        <f>COUNTIFS('Perioda 1'!G7:G46,"1")</f>
        <v>0</v>
      </c>
      <c r="U10" s="157">
        <f>COUNTIFS('Perioda 2'!G7:G46,"1")</f>
        <v>0</v>
      </c>
      <c r="V10" s="357">
        <f>COUNTIFS('Nota Përfundimtare'!G6:G45,"1")</f>
        <v>0</v>
      </c>
      <c r="W10" s="353">
        <f>'Statistika 1'!V7+'Statistika 1'!W7</f>
        <v>0</v>
      </c>
      <c r="X10" s="157">
        <f>'Statistika 2'!V7+'Statistika 2'!W7</f>
        <v>0</v>
      </c>
      <c r="Y10" s="357">
        <f>'Statistika Përfundimtare'!V7+'Statistika Përfundimtare'!W7</f>
        <v>0</v>
      </c>
      <c r="Z10" s="301"/>
      <c r="AA10" s="300"/>
    </row>
    <row r="11" spans="1:27" ht="12.95" customHeight="1" x14ac:dyDescent="0.2">
      <c r="A11" s="306">
        <v>3</v>
      </c>
      <c r="B11" s="1174" t="str">
        <f>'Perioda 1'!H6</f>
        <v xml:space="preserve"> Gjuhë gjermane</v>
      </c>
      <c r="C11" s="1175"/>
      <c r="D11" s="1176"/>
      <c r="E11" s="353">
        <f>COUNTIFS('Perioda 1'!H7:H46,"5")</f>
        <v>0</v>
      </c>
      <c r="F11" s="157">
        <f>COUNTIFS('Perioda 2'!H7:H46,"5")</f>
        <v>0</v>
      </c>
      <c r="G11" s="357">
        <f>COUNTIFS('Nota Përfundimtare'!H6:H45,"5")</f>
        <v>0</v>
      </c>
      <c r="H11" s="353">
        <f>COUNTIFS('Perioda 1'!H7:H46,"4")</f>
        <v>0</v>
      </c>
      <c r="I11" s="157">
        <f>COUNTIFS('Perioda 2'!H7:H46,"4")</f>
        <v>0</v>
      </c>
      <c r="J11" s="357">
        <f>COUNTIFS('Nota Përfundimtare'!H6:H45,"4")</f>
        <v>0</v>
      </c>
      <c r="K11" s="156">
        <f>COUNTIFS('Perioda 1'!H7:H46,"3")</f>
        <v>0</v>
      </c>
      <c r="L11" s="157">
        <f>COUNTIFS('Perioda 2'!H7:H46,"3")</f>
        <v>0</v>
      </c>
      <c r="M11" s="361">
        <f>COUNTIFS('Nota Përfundimtare'!H6:H45,"3")</f>
        <v>0</v>
      </c>
      <c r="N11" s="353">
        <f>COUNTIFS('Perioda 1'!H7:H46,"2")</f>
        <v>0</v>
      </c>
      <c r="O11" s="157">
        <f>COUNTIFS('Perioda 2'!H7:H46,"2")</f>
        <v>0</v>
      </c>
      <c r="P11" s="357">
        <f>COUNTIFS('Nota Përfundimtare'!H6:H45,"2")</f>
        <v>0</v>
      </c>
      <c r="Q11" s="346">
        <f t="shared" si="0"/>
        <v>0</v>
      </c>
      <c r="R11" s="347">
        <f t="shared" si="1"/>
        <v>0</v>
      </c>
      <c r="S11" s="361">
        <f t="shared" si="2"/>
        <v>0</v>
      </c>
      <c r="T11" s="353">
        <f>COUNTIFS('Perioda 1'!H7:H46,"1")</f>
        <v>0</v>
      </c>
      <c r="U11" s="157">
        <f>COUNTIFS('Perioda 2'!H7:H46,"1")</f>
        <v>0</v>
      </c>
      <c r="V11" s="357">
        <f>COUNTIFS('Nota Përfundimtare'!H6:H45,"1")</f>
        <v>0</v>
      </c>
      <c r="W11" s="353">
        <f>'Statistika 1'!V8+'Statistika 1'!W8</f>
        <v>0</v>
      </c>
      <c r="X11" s="157">
        <f>'Statistika 2'!V8+'Statistika 2'!W8</f>
        <v>0</v>
      </c>
      <c r="Y11" s="357">
        <f>'Statistika Përfundimtare'!V8+'Statistika Përfundimtare'!W8</f>
        <v>0</v>
      </c>
      <c r="Z11" s="301"/>
      <c r="AA11" s="302"/>
    </row>
    <row r="12" spans="1:27" ht="12.95" customHeight="1" thickBot="1" x14ac:dyDescent="0.25">
      <c r="A12" s="531">
        <v>4</v>
      </c>
      <c r="B12" s="1211" t="str">
        <f>'Perioda 1'!I6</f>
        <v xml:space="preserve"> Gjuhë tjetër</v>
      </c>
      <c r="C12" s="1181"/>
      <c r="D12" s="1182"/>
      <c r="E12" s="354">
        <f>COUNTIFS('Perioda 1'!I7:I46,"5")</f>
        <v>0</v>
      </c>
      <c r="F12" s="159">
        <f>COUNTIFS('Perioda 2'!I7:I46,"5")</f>
        <v>0</v>
      </c>
      <c r="G12" s="358">
        <f>COUNTIFS('Nota Përfundimtare'!I6:I45,"5")</f>
        <v>0</v>
      </c>
      <c r="H12" s="354">
        <f>COUNTIFS('Perioda 1'!I7:I46,"4")</f>
        <v>0</v>
      </c>
      <c r="I12" s="159">
        <f>COUNTIFS('Perioda 2'!I7:I46,"4")</f>
        <v>0</v>
      </c>
      <c r="J12" s="358">
        <f>COUNTIFS('Nota Përfundimtare'!I6:I45,"4")</f>
        <v>0</v>
      </c>
      <c r="K12" s="158">
        <f>COUNTIFS('Perioda 1'!I7:I46,"3")</f>
        <v>0</v>
      </c>
      <c r="L12" s="159">
        <f>COUNTIFS('Perioda 2'!I7:I46,"3")</f>
        <v>0</v>
      </c>
      <c r="M12" s="362">
        <f>COUNTIFS('Nota Përfundimtare'!I6:I45,"3")</f>
        <v>0</v>
      </c>
      <c r="N12" s="354">
        <f>COUNTIFS('Perioda 1'!I7:I46,"2")</f>
        <v>0</v>
      </c>
      <c r="O12" s="159">
        <f>COUNTIFS('Perioda 2'!I7:I46,"2")</f>
        <v>0</v>
      </c>
      <c r="P12" s="358">
        <f>COUNTIFS('Nota Përfundimtare'!I6:I45,"2")</f>
        <v>0</v>
      </c>
      <c r="Q12" s="348">
        <f t="shared" si="0"/>
        <v>0</v>
      </c>
      <c r="R12" s="349">
        <f t="shared" si="1"/>
        <v>0</v>
      </c>
      <c r="S12" s="362">
        <f t="shared" si="2"/>
        <v>0</v>
      </c>
      <c r="T12" s="354">
        <f>COUNTIFS('Perioda 1'!I7:I46,"1")</f>
        <v>0</v>
      </c>
      <c r="U12" s="159">
        <f>COUNTIFS('Perioda 2'!I7:I46,"1")</f>
        <v>0</v>
      </c>
      <c r="V12" s="358">
        <f>COUNTIFS('Nota Përfundimtare'!I6:I45,"1")</f>
        <v>0</v>
      </c>
      <c r="W12" s="354">
        <f>'Statistika 1'!V9+'Statistika 1'!W9</f>
        <v>0</v>
      </c>
      <c r="X12" s="159">
        <f>'Statistika 2'!V9+'Statistika 2'!W9</f>
        <v>0</v>
      </c>
      <c r="Y12" s="358">
        <f>'Statistika Përfundimtare'!V9+'Statistika Përfundimtare'!W9</f>
        <v>0</v>
      </c>
      <c r="Z12" s="300"/>
      <c r="AA12" s="122"/>
    </row>
    <row r="13" spans="1:27" ht="12.95" customHeight="1" x14ac:dyDescent="0.2">
      <c r="A13" s="530">
        <v>5</v>
      </c>
      <c r="B13" s="1191" t="str">
        <f>'Perioda 1'!J6</f>
        <v xml:space="preserve"> Art muzikor</v>
      </c>
      <c r="C13" s="1065"/>
      <c r="D13" s="1066"/>
      <c r="E13" s="352">
        <f>COUNTIFS('Perioda 1'!J7:J46,"5")</f>
        <v>0</v>
      </c>
      <c r="F13" s="155">
        <f>COUNTIFS('Perioda 2'!J7:J46,"5")</f>
        <v>0</v>
      </c>
      <c r="G13" s="356">
        <f>COUNTIFS('Nota Përfundimtare'!J6:J45,"5")</f>
        <v>0</v>
      </c>
      <c r="H13" s="352">
        <f>COUNTIFS('Perioda 1'!J7:J46,"4")</f>
        <v>0</v>
      </c>
      <c r="I13" s="155">
        <f>COUNTIFS('Perioda 2'!J7:J46,"4")</f>
        <v>0</v>
      </c>
      <c r="J13" s="356">
        <f>COUNTIFS('Nota Përfundimtare'!J6:J45,"4")</f>
        <v>0</v>
      </c>
      <c r="K13" s="154">
        <f>COUNTIFS('Perioda 1'!J7:J46,"3")</f>
        <v>0</v>
      </c>
      <c r="L13" s="155">
        <f>COUNTIFS('Perioda 2'!J7:J46,"3")</f>
        <v>0</v>
      </c>
      <c r="M13" s="360">
        <f>COUNTIFS('Nota Përfundimtare'!J6:J46,"3")</f>
        <v>0</v>
      </c>
      <c r="N13" s="352">
        <f>COUNTIFS('Perioda 1'!J7:J46,"2")</f>
        <v>0</v>
      </c>
      <c r="O13" s="155">
        <f>COUNTIFS('Perioda 2'!J7:J46,"2")</f>
        <v>0</v>
      </c>
      <c r="P13" s="356">
        <f>COUNTIFS('Nota Përfundimtare'!J6:J45,"2")</f>
        <v>0</v>
      </c>
      <c r="Q13" s="344">
        <f t="shared" si="0"/>
        <v>0</v>
      </c>
      <c r="R13" s="345">
        <f t="shared" si="1"/>
        <v>0</v>
      </c>
      <c r="S13" s="360">
        <f t="shared" si="2"/>
        <v>0</v>
      </c>
      <c r="T13" s="352">
        <f>COUNTIFS('Perioda 1'!J7:J46,"1")</f>
        <v>0</v>
      </c>
      <c r="U13" s="155">
        <f>COUNTIFS('Perioda 2'!J7:J46,"1")</f>
        <v>0</v>
      </c>
      <c r="V13" s="356">
        <f>COUNTIFS('Nota Përfundimtare'!J6:J45,"1")</f>
        <v>0</v>
      </c>
      <c r="W13" s="352">
        <f>'Statistika 1'!V10+'Statistika 1'!W10</f>
        <v>0</v>
      </c>
      <c r="X13" s="155">
        <f>'Statistika 2'!V10+'Statistika 2'!W10</f>
        <v>0</v>
      </c>
      <c r="Y13" s="356">
        <f>'Statistika Përfundimtare'!V10+'Statistika Përfundimtare'!W10</f>
        <v>0</v>
      </c>
      <c r="Z13" s="300"/>
      <c r="AA13" s="300"/>
    </row>
    <row r="14" spans="1:27" ht="12.95" customHeight="1" thickBot="1" x14ac:dyDescent="0.25">
      <c r="A14" s="531">
        <v>6</v>
      </c>
      <c r="B14" s="1211" t="str">
        <f>'Perioda 1'!K6</f>
        <v xml:space="preserve"> Art figurativ</v>
      </c>
      <c r="C14" s="1181"/>
      <c r="D14" s="1182"/>
      <c r="E14" s="354">
        <f>COUNTIFS('Perioda 1'!K7:K46,"5")</f>
        <v>0</v>
      </c>
      <c r="F14" s="159">
        <f>COUNTIFS('Perioda 2'!K7:K46,"5")</f>
        <v>0</v>
      </c>
      <c r="G14" s="358">
        <f>COUNTIFS('Nota Përfundimtare'!K6:K45,"5")</f>
        <v>0</v>
      </c>
      <c r="H14" s="354">
        <f>COUNTIFS('Perioda 1'!K7:K46,"4")</f>
        <v>0</v>
      </c>
      <c r="I14" s="159">
        <f>COUNTIFS('Perioda 2'!K7:K46,"4")</f>
        <v>0</v>
      </c>
      <c r="J14" s="358">
        <f>COUNTIFS('Nota Përfundimtare'!K6:K45,"4")</f>
        <v>0</v>
      </c>
      <c r="K14" s="158">
        <f>COUNTIFS('Perioda 1'!K7:K46,"3")</f>
        <v>0</v>
      </c>
      <c r="L14" s="159">
        <f>COUNTIFS('Perioda 2'!K7:K46,"3")</f>
        <v>0</v>
      </c>
      <c r="M14" s="362">
        <f>COUNTIFS('Nota Përfundimtare'!K6:K45,"3")</f>
        <v>0</v>
      </c>
      <c r="N14" s="354">
        <f>COUNTIFS('Perioda 1'!K7:K46,"2")</f>
        <v>0</v>
      </c>
      <c r="O14" s="159">
        <f>COUNTIFS('Perioda 2'!K7:K46,"2")</f>
        <v>0</v>
      </c>
      <c r="P14" s="358">
        <f>COUNTIFS('Nota Përfundimtare'!K6:K45,"2")</f>
        <v>0</v>
      </c>
      <c r="Q14" s="348">
        <f t="shared" si="0"/>
        <v>0</v>
      </c>
      <c r="R14" s="349">
        <f t="shared" si="1"/>
        <v>0</v>
      </c>
      <c r="S14" s="362">
        <f t="shared" si="2"/>
        <v>0</v>
      </c>
      <c r="T14" s="354">
        <f>COUNTIFS('Perioda 1'!K7:K46,"1")</f>
        <v>0</v>
      </c>
      <c r="U14" s="159">
        <f>COUNTIFS('Perioda 2'!K7:K46,"1")</f>
        <v>0</v>
      </c>
      <c r="V14" s="358">
        <f>COUNTIFS('Nota Përfundimtare'!K6:K45,"1")</f>
        <v>0</v>
      </c>
      <c r="W14" s="354">
        <f>'Statistika 1'!V11+'Statistika 1'!W11</f>
        <v>0</v>
      </c>
      <c r="X14" s="159">
        <f>'Statistika 2'!V11+'Statistika 2'!W11</f>
        <v>0</v>
      </c>
      <c r="Y14" s="358">
        <f>'Statistika Përfundimtare'!V11+'Statistika Përfundimtare'!W11</f>
        <v>0</v>
      </c>
      <c r="Z14" s="300"/>
      <c r="AA14" s="300"/>
    </row>
    <row r="15" spans="1:27" ht="12.95" customHeight="1" thickBot="1" x14ac:dyDescent="0.25">
      <c r="A15" s="533">
        <v>7</v>
      </c>
      <c r="B15" s="1213" t="str">
        <f>'Perioda 1'!L6</f>
        <v xml:space="preserve"> Matematikë</v>
      </c>
      <c r="C15" s="1214"/>
      <c r="D15" s="1215"/>
      <c r="E15" s="355">
        <f>COUNTIFS('Perioda 1'!L7:L46,"5")</f>
        <v>0</v>
      </c>
      <c r="F15" s="161">
        <f>COUNTIFS('Perioda 2'!L7:L46,"5")</f>
        <v>0</v>
      </c>
      <c r="G15" s="359">
        <f>COUNTIFS('Nota Përfundimtare'!L6:L46,"5")</f>
        <v>0</v>
      </c>
      <c r="H15" s="355">
        <f>COUNTIFS('Perioda 1'!L7:L46,"4")</f>
        <v>0</v>
      </c>
      <c r="I15" s="161">
        <f>COUNTIFS('Perioda 2'!L7:L46,"4")</f>
        <v>0</v>
      </c>
      <c r="J15" s="359">
        <f>COUNTIFS('Nota Përfundimtare'!L6:L45,"4")</f>
        <v>0</v>
      </c>
      <c r="K15" s="160">
        <f>COUNTIFS('Perioda 1'!L7:L46,"3")</f>
        <v>0</v>
      </c>
      <c r="L15" s="161">
        <f>COUNTIFS('Perioda 2'!L7:L46,"3")</f>
        <v>0</v>
      </c>
      <c r="M15" s="363">
        <f>COUNTIFS('Nota Përfundimtare'!L6:L45,"3")</f>
        <v>0</v>
      </c>
      <c r="N15" s="355">
        <f>COUNTIFS('Perioda 1'!L7:L46,"2")</f>
        <v>0</v>
      </c>
      <c r="O15" s="161">
        <f>COUNTIFS('Perioda 2'!L7:L46,"2")</f>
        <v>0</v>
      </c>
      <c r="P15" s="359">
        <f>COUNTIFS('Nota Përfundimtare'!L6:L45,"2")</f>
        <v>0</v>
      </c>
      <c r="Q15" s="350">
        <f t="shared" si="0"/>
        <v>0</v>
      </c>
      <c r="R15" s="351">
        <f t="shared" si="1"/>
        <v>0</v>
      </c>
      <c r="S15" s="363">
        <f t="shared" si="2"/>
        <v>0</v>
      </c>
      <c r="T15" s="355">
        <f>COUNTIFS('Perioda 1'!L7:L46,"1")</f>
        <v>0</v>
      </c>
      <c r="U15" s="161">
        <f>COUNTIFS('Perioda 2'!L7:L46,"1")</f>
        <v>0</v>
      </c>
      <c r="V15" s="359">
        <f>COUNTIFS('Nota Përfundimtare'!L6:L45,"1")</f>
        <v>0</v>
      </c>
      <c r="W15" s="355">
        <f>'Statistika 1'!V12+'Statistika 1'!W12</f>
        <v>0</v>
      </c>
      <c r="X15" s="161">
        <f>'Statistika 2'!V12+'Statistika 2'!W12</f>
        <v>0</v>
      </c>
      <c r="Y15" s="359">
        <f>'Statistika Përfundimtare'!V12+'Statistika Përfundimtare'!W12</f>
        <v>0</v>
      </c>
      <c r="Z15" s="300"/>
      <c r="AA15" s="300"/>
    </row>
    <row r="16" spans="1:27" ht="12.95" customHeight="1" x14ac:dyDescent="0.2">
      <c r="A16" s="530">
        <v>8</v>
      </c>
      <c r="B16" s="1191" t="str">
        <f>'Perioda 1'!M6</f>
        <v xml:space="preserve"> Biologji</v>
      </c>
      <c r="C16" s="1065"/>
      <c r="D16" s="1066"/>
      <c r="E16" s="352">
        <f>COUNTIFS('Perioda 1'!M7:M46,"5")</f>
        <v>0</v>
      </c>
      <c r="F16" s="155">
        <f>COUNTIFS('Perioda 2'!M7:M46,"5")</f>
        <v>0</v>
      </c>
      <c r="G16" s="356">
        <f>COUNTIFS('Nota Përfundimtare'!M6:M45,"5")</f>
        <v>0</v>
      </c>
      <c r="H16" s="352">
        <f>COUNTIFS('Perioda 1'!M7:M46,"4")</f>
        <v>0</v>
      </c>
      <c r="I16" s="155">
        <f>COUNTIFS('Perioda 2'!M7:M46,"4")</f>
        <v>0</v>
      </c>
      <c r="J16" s="356">
        <f>COUNTIFS('Nota Përfundimtare'!M6:M46,"4")</f>
        <v>0</v>
      </c>
      <c r="K16" s="154">
        <f>COUNTIFS('Perioda 1'!M7:M46,"3")</f>
        <v>0</v>
      </c>
      <c r="L16" s="155">
        <f>COUNTIFS('Perioda 2'!M7:M46,"3")</f>
        <v>0</v>
      </c>
      <c r="M16" s="360">
        <f>COUNTIFS('Nota Përfundimtare'!M6:M45,"3")</f>
        <v>0</v>
      </c>
      <c r="N16" s="352">
        <f>COUNTIFS('Perioda 1'!M7:M46,"2")</f>
        <v>0</v>
      </c>
      <c r="O16" s="155">
        <f>COUNTIFS('Perioda 2'!M7:M46,"2")</f>
        <v>0</v>
      </c>
      <c r="P16" s="356">
        <f>COUNTIFS('Nota Përfundimtare'!M6:M45,"2")</f>
        <v>0</v>
      </c>
      <c r="Q16" s="344">
        <f t="shared" si="0"/>
        <v>0</v>
      </c>
      <c r="R16" s="345">
        <f t="shared" si="1"/>
        <v>0</v>
      </c>
      <c r="S16" s="360">
        <f t="shared" si="2"/>
        <v>0</v>
      </c>
      <c r="T16" s="352">
        <f>COUNTIFS('Perioda 1'!M7:M46,"1")</f>
        <v>0</v>
      </c>
      <c r="U16" s="155">
        <f>COUNTIFS('Perioda 2'!M7:M46,"1")</f>
        <v>0</v>
      </c>
      <c r="V16" s="356">
        <f>COUNTIFS('Nota Përfundimtare'!M6:M45,"1")</f>
        <v>0</v>
      </c>
      <c r="W16" s="352">
        <f>'Statistika 1'!V13+'Statistika 1'!W13</f>
        <v>0</v>
      </c>
      <c r="X16" s="155">
        <f>'Statistika 2'!V13+'Statistika 2'!W13</f>
        <v>0</v>
      </c>
      <c r="Y16" s="356">
        <f>'Statistika Përfundimtare'!V13+'Statistika Përfundimtare'!W13</f>
        <v>0</v>
      </c>
      <c r="Z16" s="300"/>
      <c r="AA16" s="121"/>
    </row>
    <row r="17" spans="1:27" ht="12.95" customHeight="1" x14ac:dyDescent="0.2">
      <c r="A17" s="306">
        <v>9</v>
      </c>
      <c r="B17" s="1174" t="str">
        <f>'Perioda 1'!N6</f>
        <v xml:space="preserve"> Fizikë</v>
      </c>
      <c r="C17" s="1175"/>
      <c r="D17" s="1176"/>
      <c r="E17" s="353">
        <f>COUNTIFS('Perioda 1'!N7:N46,"5")</f>
        <v>0</v>
      </c>
      <c r="F17" s="157">
        <f>COUNTIFS('Perioda 2'!N7:N46,"5")</f>
        <v>0</v>
      </c>
      <c r="G17" s="357">
        <f>COUNTIFS('Nota Përfundimtare'!N6:N45,"5")</f>
        <v>0</v>
      </c>
      <c r="H17" s="353">
        <f>COUNTIFS('Perioda 1'!N7:N46,"4")</f>
        <v>0</v>
      </c>
      <c r="I17" s="157">
        <f>COUNTIFS('Perioda 2'!N7:N46,"4")</f>
        <v>0</v>
      </c>
      <c r="J17" s="357">
        <f>COUNTIFS('Nota Përfundimtare'!N6:N45,"4")</f>
        <v>0</v>
      </c>
      <c r="K17" s="156">
        <f>COUNTIFS('Perioda 1'!N7:N46,"3")</f>
        <v>0</v>
      </c>
      <c r="L17" s="157">
        <f>COUNTIFS('Perioda 2'!N7:N46,"3")</f>
        <v>0</v>
      </c>
      <c r="M17" s="361">
        <f>COUNTIFS('Nota Përfundimtare'!N6:N45,"3")</f>
        <v>0</v>
      </c>
      <c r="N17" s="353">
        <f>COUNTIFS('Perioda 1'!N7:N46,"2")</f>
        <v>0</v>
      </c>
      <c r="O17" s="157">
        <f>COUNTIFS('Perioda 2'!N7:N46,"2")</f>
        <v>0</v>
      </c>
      <c r="P17" s="357">
        <f>COUNTIFS('Nota Përfundimtare'!N6:N45,"2")</f>
        <v>0</v>
      </c>
      <c r="Q17" s="346">
        <f t="shared" si="0"/>
        <v>0</v>
      </c>
      <c r="R17" s="347">
        <f t="shared" si="1"/>
        <v>0</v>
      </c>
      <c r="S17" s="361">
        <f t="shared" si="2"/>
        <v>0</v>
      </c>
      <c r="T17" s="353">
        <f>COUNTIFS('Perioda 1'!N7:N46,"1")</f>
        <v>0</v>
      </c>
      <c r="U17" s="157">
        <f>COUNTIFS('Perioda 2'!N7:N46,"1")</f>
        <v>0</v>
      </c>
      <c r="V17" s="357">
        <f>COUNTIFS('Nota Përfundimtare'!N6:N45,"1")</f>
        <v>0</v>
      </c>
      <c r="W17" s="353">
        <f>'Statistika 1'!V14+'Statistika 1'!W14</f>
        <v>0</v>
      </c>
      <c r="X17" s="157">
        <f>'Statistika 2'!V14+'Statistika 2'!W14</f>
        <v>0</v>
      </c>
      <c r="Y17" s="357">
        <f>'Statistika Përfundimtare'!V14+'Statistika Përfundimtare'!W14</f>
        <v>0</v>
      </c>
      <c r="Z17" s="300"/>
      <c r="AA17" s="121"/>
    </row>
    <row r="18" spans="1:27" ht="12.95" customHeight="1" x14ac:dyDescent="0.2">
      <c r="A18" s="306">
        <v>10</v>
      </c>
      <c r="B18" s="1174" t="str">
        <f>'Perioda 1'!O6</f>
        <v xml:space="preserve"> Kimi</v>
      </c>
      <c r="C18" s="1175"/>
      <c r="D18" s="1176"/>
      <c r="E18" s="353">
        <f>COUNTIFS('Perioda 1'!O7:O46,"5")</f>
        <v>0</v>
      </c>
      <c r="F18" s="157">
        <f>COUNTIFS('Perioda 2'!O7:O46,"5")</f>
        <v>0</v>
      </c>
      <c r="G18" s="357">
        <f>COUNTIFS('Nota Përfundimtare'!O6:O45,"5")</f>
        <v>0</v>
      </c>
      <c r="H18" s="353">
        <f>COUNTIFS('Perioda 1'!O7:O46,"4")</f>
        <v>0</v>
      </c>
      <c r="I18" s="157">
        <f>COUNTIFS('Perioda 2'!O7:O46,"4")</f>
        <v>0</v>
      </c>
      <c r="J18" s="357">
        <f>COUNTIFS('Nota Përfundimtare'!O6:O45,"4")</f>
        <v>0</v>
      </c>
      <c r="K18" s="156">
        <f>COUNTIFS('Perioda 1'!O7:O46,"3")</f>
        <v>0</v>
      </c>
      <c r="L18" s="157">
        <f>COUNTIFS('Perioda 2'!O7:O46,"3")</f>
        <v>0</v>
      </c>
      <c r="M18" s="361">
        <f>COUNTIFS('Nota Përfundimtare'!O6:O45,"3")</f>
        <v>0</v>
      </c>
      <c r="N18" s="353">
        <f>COUNTIFS('Perioda 1'!O7:O46,"2")</f>
        <v>0</v>
      </c>
      <c r="O18" s="157">
        <f>COUNTIFS('Perioda 2'!O7:O46,"2")</f>
        <v>0</v>
      </c>
      <c r="P18" s="357">
        <f>COUNTIFS('Nota Përfundimtare'!O6:O45,"2")</f>
        <v>0</v>
      </c>
      <c r="Q18" s="346">
        <f t="shared" si="0"/>
        <v>0</v>
      </c>
      <c r="R18" s="347">
        <f t="shared" si="1"/>
        <v>0</v>
      </c>
      <c r="S18" s="361">
        <f t="shared" si="2"/>
        <v>0</v>
      </c>
      <c r="T18" s="353">
        <f>COUNTIFS('Perioda 1'!O7:O46,"1")</f>
        <v>0</v>
      </c>
      <c r="U18" s="157">
        <f>COUNTIFS('Perioda 2'!O7:O46,"1")</f>
        <v>0</v>
      </c>
      <c r="V18" s="357">
        <f>COUNTIFS('Nota Përfundimtare'!O6:O45,"1")</f>
        <v>0</v>
      </c>
      <c r="W18" s="353">
        <f>'Statistika 1'!V15+'Statistika 1'!W15</f>
        <v>0</v>
      </c>
      <c r="X18" s="157">
        <f>'Statistika 2'!V15+'Statistika 2'!W15</f>
        <v>0</v>
      </c>
      <c r="Y18" s="357">
        <f>'Statistika Përfundimtare'!V15+'Statistika Përfundimtare'!W15</f>
        <v>0</v>
      </c>
      <c r="Z18" s="300"/>
      <c r="AA18" s="300"/>
    </row>
    <row r="19" spans="1:27" ht="12.95" customHeight="1" x14ac:dyDescent="0.2">
      <c r="A19" s="306">
        <v>11</v>
      </c>
      <c r="B19" s="1174" t="str">
        <f>'Perioda 1'!P6</f>
        <v xml:space="preserve"> Astronomi</v>
      </c>
      <c r="C19" s="1175"/>
      <c r="D19" s="1176"/>
      <c r="E19" s="353">
        <f>COUNTIFS('Perioda 1'!P7:P46,"5")</f>
        <v>0</v>
      </c>
      <c r="F19" s="157">
        <f>COUNTIFS('Perioda 2'!P7:P46,"5")</f>
        <v>0</v>
      </c>
      <c r="G19" s="357">
        <f>COUNTIFS('Nota Përfundimtare'!P6:P45,"5")</f>
        <v>0</v>
      </c>
      <c r="H19" s="353">
        <f>COUNTIFS('Perioda 1'!P7:P46,"4")</f>
        <v>0</v>
      </c>
      <c r="I19" s="157">
        <f>COUNTIFS('Perioda 2'!P7:P46,"4")</f>
        <v>0</v>
      </c>
      <c r="J19" s="357">
        <f>COUNTIFS('Nota Përfundimtare'!P6:P45,"4")</f>
        <v>0</v>
      </c>
      <c r="K19" s="156">
        <f>COUNTIFS('Perioda 1'!P7:P46,"3")</f>
        <v>0</v>
      </c>
      <c r="L19" s="157">
        <f>COUNTIFS('Perioda 2'!P7:P46,"3")</f>
        <v>0</v>
      </c>
      <c r="M19" s="361">
        <f>COUNTIFS('Nota Përfundimtare'!P6:P45,"3")</f>
        <v>0</v>
      </c>
      <c r="N19" s="353">
        <f>COUNTIFS('Perioda 1'!P7:P46,"2")</f>
        <v>0</v>
      </c>
      <c r="O19" s="157">
        <f>COUNTIFS('Perioda 2'!P7:P46,"2")</f>
        <v>0</v>
      </c>
      <c r="P19" s="357">
        <f>COUNTIFS('Nota Përfundimtare'!P6:P45,"2")</f>
        <v>0</v>
      </c>
      <c r="Q19" s="346">
        <f t="shared" si="0"/>
        <v>0</v>
      </c>
      <c r="R19" s="347">
        <f t="shared" si="1"/>
        <v>0</v>
      </c>
      <c r="S19" s="361">
        <f t="shared" si="2"/>
        <v>0</v>
      </c>
      <c r="T19" s="353">
        <f>COUNTIFS('Perioda 1'!P7:P46,"1")</f>
        <v>0</v>
      </c>
      <c r="U19" s="157">
        <f>COUNTIFS('Perioda 2'!P7:P46,"1")</f>
        <v>0</v>
      </c>
      <c r="V19" s="357">
        <f>COUNTIFS('Nota Përfundimtare'!P6:P45,"1")</f>
        <v>0</v>
      </c>
      <c r="W19" s="353">
        <f>'Statistika 1'!V16+'Statistika 1'!W16</f>
        <v>0</v>
      </c>
      <c r="X19" s="157">
        <f>'Statistika 2'!V16+'Statistika 2'!W16</f>
        <v>0</v>
      </c>
      <c r="Y19" s="357">
        <f>'Statistika Përfundimtare'!V16+'Statistika Përfundimtare'!W16</f>
        <v>0</v>
      </c>
      <c r="Z19" s="300"/>
      <c r="AA19" s="300"/>
    </row>
    <row r="20" spans="1:27" ht="12.95" customHeight="1" thickBot="1" x14ac:dyDescent="0.25">
      <c r="A20" s="531">
        <v>12</v>
      </c>
      <c r="B20" s="1211" t="str">
        <f>'Perioda 1'!Q6</f>
        <v xml:space="preserve"> Gjeografi</v>
      </c>
      <c r="C20" s="1181"/>
      <c r="D20" s="1182"/>
      <c r="E20" s="354">
        <f>COUNTIFS('Perioda 1'!Q7:Q46,"5")</f>
        <v>0</v>
      </c>
      <c r="F20" s="159">
        <f>COUNTIFS('Perioda 2'!Q7:Q46,"5")</f>
        <v>0</v>
      </c>
      <c r="G20" s="358">
        <f>COUNTIFS('Nota Përfundimtare'!Q6:Q45,"5")</f>
        <v>0</v>
      </c>
      <c r="H20" s="354">
        <f>COUNTIFS('Perioda 1'!Q7:Q46,"4")</f>
        <v>0</v>
      </c>
      <c r="I20" s="159">
        <f>COUNTIFS('Perioda 2'!Q7:Q46,"4")</f>
        <v>0</v>
      </c>
      <c r="J20" s="358">
        <f>COUNTIFS('Nota Përfundimtare'!Q6:Q45,"4")</f>
        <v>0</v>
      </c>
      <c r="K20" s="158">
        <f>COUNTIFS('Perioda 1'!Q7:Q46,"3")</f>
        <v>0</v>
      </c>
      <c r="L20" s="159">
        <f>COUNTIFS('Perioda 2'!Q7:Q46,"3")</f>
        <v>0</v>
      </c>
      <c r="M20" s="362">
        <f>COUNTIFS('Nota Përfundimtare'!Q6:Q45,"3")</f>
        <v>0</v>
      </c>
      <c r="N20" s="354">
        <f>COUNTIFS('Perioda 1'!Q7:Q46,"2")</f>
        <v>0</v>
      </c>
      <c r="O20" s="159">
        <f>COUNTIFS('Perioda 2'!Q7:Q46,"2")</f>
        <v>0</v>
      </c>
      <c r="P20" s="358">
        <f>COUNTIFS('Nota Përfundimtare'!Q6:Q45,"2")</f>
        <v>0</v>
      </c>
      <c r="Q20" s="348">
        <f t="shared" si="0"/>
        <v>0</v>
      </c>
      <c r="R20" s="349">
        <f t="shared" si="1"/>
        <v>0</v>
      </c>
      <c r="S20" s="362">
        <f t="shared" si="2"/>
        <v>0</v>
      </c>
      <c r="T20" s="354">
        <f>COUNTIFS('Perioda 1'!Q7:Q46,"1")</f>
        <v>0</v>
      </c>
      <c r="U20" s="159">
        <f>COUNTIFS('Perioda 2'!Q7:Q46,"1")</f>
        <v>0</v>
      </c>
      <c r="V20" s="358">
        <f>COUNTIFS('Nota Përfundimtare'!Q6:Q45,"1")</f>
        <v>0</v>
      </c>
      <c r="W20" s="354">
        <f>'Statistika 1'!V17+'Statistika 1'!W17</f>
        <v>0</v>
      </c>
      <c r="X20" s="159">
        <f>'Statistika 2'!V17+'Statistika 2'!W17</f>
        <v>0</v>
      </c>
      <c r="Y20" s="358">
        <f>'Statistika Përfundimtare'!V17+'Statistika Përfundimtare'!W17</f>
        <v>0</v>
      </c>
      <c r="Z20" s="300"/>
      <c r="AA20" s="300"/>
    </row>
    <row r="21" spans="1:27" ht="12.95" customHeight="1" x14ac:dyDescent="0.2">
      <c r="A21" s="530">
        <v>13</v>
      </c>
      <c r="B21" s="1064" t="str">
        <f>'Perioda 1'!R6</f>
        <v xml:space="preserve"> Edukatë qytetare</v>
      </c>
      <c r="C21" s="1065"/>
      <c r="D21" s="1066"/>
      <c r="E21" s="352">
        <f>COUNTIFS('Perioda 1'!R7:R46,"5")</f>
        <v>0</v>
      </c>
      <c r="F21" s="155">
        <f>COUNTIFS('Perioda 2'!R7:R46,"5")</f>
        <v>0</v>
      </c>
      <c r="G21" s="356">
        <f>COUNTIFS('Nota Përfundimtare'!R6:R45,"5")</f>
        <v>0</v>
      </c>
      <c r="H21" s="352">
        <f>COUNTIFS('Perioda 1'!R7:R46,"4")</f>
        <v>0</v>
      </c>
      <c r="I21" s="155">
        <f>COUNTIFS('Perioda 2'!R7:R46,"4")</f>
        <v>0</v>
      </c>
      <c r="J21" s="356">
        <f>COUNTIFS('Nota Përfundimtare'!R6:R45,"4")</f>
        <v>0</v>
      </c>
      <c r="K21" s="154">
        <f>COUNTIFS('Perioda 1'!R7:R46,"3")</f>
        <v>0</v>
      </c>
      <c r="L21" s="155">
        <f>COUNTIFS('Perioda 2'!R7:R46,"3")</f>
        <v>0</v>
      </c>
      <c r="M21" s="360">
        <f>COUNTIFS('Nota Përfundimtare'!R6:R45,"3")</f>
        <v>0</v>
      </c>
      <c r="N21" s="352">
        <f>COUNTIFS('Perioda 1'!R7:R46,"2")</f>
        <v>0</v>
      </c>
      <c r="O21" s="155">
        <f>COUNTIFS('Perioda 2'!R7:R46,"2")</f>
        <v>0</v>
      </c>
      <c r="P21" s="356">
        <f>COUNTIFS('Nota Përfundimtare'!R6:R45,"2")</f>
        <v>0</v>
      </c>
      <c r="Q21" s="344">
        <f t="shared" si="0"/>
        <v>0</v>
      </c>
      <c r="R21" s="345">
        <f t="shared" si="1"/>
        <v>0</v>
      </c>
      <c r="S21" s="360">
        <f t="shared" si="2"/>
        <v>0</v>
      </c>
      <c r="T21" s="352">
        <f>COUNTIFS('Perioda 1'!R7:R46,"1")</f>
        <v>0</v>
      </c>
      <c r="U21" s="155">
        <f>COUNTIFS('Perioda 2'!R7:R46,"1")</f>
        <v>0</v>
      </c>
      <c r="V21" s="356">
        <f>COUNTIFS('Nota Përfundimtare'!R6:R45,"1")</f>
        <v>0</v>
      </c>
      <c r="W21" s="352">
        <f>'Statistika 1'!V18+'Statistika 1'!W18</f>
        <v>0</v>
      </c>
      <c r="X21" s="155">
        <f>'Statistika 2'!V18+'Statistika 2'!W18</f>
        <v>0</v>
      </c>
      <c r="Y21" s="356">
        <f>'Statistika Përfundimtare'!V18+'Statistika Përfundimtare'!W18</f>
        <v>0</v>
      </c>
      <c r="Z21" s="300"/>
      <c r="AA21" s="300"/>
    </row>
    <row r="22" spans="1:27" ht="12.95" customHeight="1" x14ac:dyDescent="0.2">
      <c r="A22" s="306">
        <v>14</v>
      </c>
      <c r="B22" s="1212" t="str">
        <f>'Perioda 1'!S6</f>
        <v xml:space="preserve"> Histori</v>
      </c>
      <c r="C22" s="1175"/>
      <c r="D22" s="1176"/>
      <c r="E22" s="353">
        <f>COUNTIFS('Perioda 1'!S7:S46,"5")</f>
        <v>0</v>
      </c>
      <c r="F22" s="157">
        <f>COUNTIFS('Perioda 2'!S7:S46,"5")</f>
        <v>0</v>
      </c>
      <c r="G22" s="357">
        <f>COUNTIFS('Nota Përfundimtare'!S6:S45,"5")</f>
        <v>0</v>
      </c>
      <c r="H22" s="353">
        <f>COUNTIFS('Perioda 1'!S7:S46,"4")</f>
        <v>0</v>
      </c>
      <c r="I22" s="157">
        <f>COUNTIFS('Perioda 2'!S7:S46,"4")</f>
        <v>0</v>
      </c>
      <c r="J22" s="357">
        <f>COUNTIFS('Nota Përfundimtare'!S6:S45,"4")</f>
        <v>0</v>
      </c>
      <c r="K22" s="156">
        <f>COUNTIFS('Perioda 1'!S7:S46,"3")</f>
        <v>0</v>
      </c>
      <c r="L22" s="157">
        <f>COUNTIFS('Perioda 2'!S7:S46,"3")</f>
        <v>0</v>
      </c>
      <c r="M22" s="361">
        <f>COUNTIFS('Nota Përfundimtare'!S6:S45,"3")</f>
        <v>0</v>
      </c>
      <c r="N22" s="353">
        <f>COUNTIFS('Perioda 1'!S7:S46,"2")</f>
        <v>0</v>
      </c>
      <c r="O22" s="157">
        <f>COUNTIFS('Perioda 2'!S7:S46,"2")</f>
        <v>0</v>
      </c>
      <c r="P22" s="357">
        <f>COUNTIFS('Nota Përfundimtare'!S6:S45,"2")</f>
        <v>0</v>
      </c>
      <c r="Q22" s="346">
        <f t="shared" si="0"/>
        <v>0</v>
      </c>
      <c r="R22" s="347">
        <f t="shared" si="1"/>
        <v>0</v>
      </c>
      <c r="S22" s="361">
        <f t="shared" si="2"/>
        <v>0</v>
      </c>
      <c r="T22" s="353">
        <f>COUNTIFS('Perioda 1'!S7:S46,"1")</f>
        <v>0</v>
      </c>
      <c r="U22" s="157">
        <f>COUNTIFS('Perioda 2'!S7:S46,"1")</f>
        <v>0</v>
      </c>
      <c r="V22" s="357">
        <f>COUNTIFS('Nota Përfundimtare'!S6:S45,"1")</f>
        <v>0</v>
      </c>
      <c r="W22" s="353">
        <f>'Statistika 1'!V19+'Statistika 1'!W19</f>
        <v>0</v>
      </c>
      <c r="X22" s="157">
        <f>'Statistika 2'!V19+'Statistika 2'!W19</f>
        <v>0</v>
      </c>
      <c r="Y22" s="357">
        <f>'Statistika Përfundimtare'!V19+'Statistika Përfundimtare'!W19</f>
        <v>0</v>
      </c>
      <c r="Z22" s="300"/>
      <c r="AA22" s="300"/>
    </row>
    <row r="23" spans="1:27" ht="12.95" customHeight="1" x14ac:dyDescent="0.2">
      <c r="A23" s="306">
        <v>15</v>
      </c>
      <c r="B23" s="1212" t="str">
        <f>'Perioda 1'!T6</f>
        <v xml:space="preserve"> Psikologji</v>
      </c>
      <c r="C23" s="1175"/>
      <c r="D23" s="1176"/>
      <c r="E23" s="353">
        <f>COUNTIFS('Perioda 1'!T7:T46,"5")</f>
        <v>0</v>
      </c>
      <c r="F23" s="157">
        <f>COUNTIFS('Perioda 2'!T7:T46,"5")</f>
        <v>0</v>
      </c>
      <c r="G23" s="357">
        <f>COUNTIFS('Nota Përfundimtare'!T6:T45,"5")</f>
        <v>0</v>
      </c>
      <c r="H23" s="353">
        <f>COUNTIFS('Perioda 1'!T7:T46,"4")</f>
        <v>0</v>
      </c>
      <c r="I23" s="157">
        <f>COUNTIFS('Perioda 2'!T7:T46,"4")</f>
        <v>0</v>
      </c>
      <c r="J23" s="357">
        <f>COUNTIFS('Nota Përfundimtare'!T6:T45,"4")</f>
        <v>0</v>
      </c>
      <c r="K23" s="156">
        <f>COUNTIFS('Perioda 1'!T7:T46,"3")</f>
        <v>0</v>
      </c>
      <c r="L23" s="157">
        <f>COUNTIFS('Perioda 2'!T7:T46,"3")</f>
        <v>0</v>
      </c>
      <c r="M23" s="361">
        <f>COUNTIFS('Nota Përfundimtare'!T6:T45,"3")</f>
        <v>0</v>
      </c>
      <c r="N23" s="353">
        <f>COUNTIFS('Perioda 1'!T7:T46,"2")</f>
        <v>0</v>
      </c>
      <c r="O23" s="157">
        <f>COUNTIFS('Perioda 2'!T7:T46,"2")</f>
        <v>0</v>
      </c>
      <c r="P23" s="357">
        <f>COUNTIFS('Nota Përfundimtare'!T6:T45,"2")</f>
        <v>0</v>
      </c>
      <c r="Q23" s="346">
        <f t="shared" si="0"/>
        <v>0</v>
      </c>
      <c r="R23" s="347">
        <f t="shared" si="1"/>
        <v>0</v>
      </c>
      <c r="S23" s="361">
        <f t="shared" si="2"/>
        <v>0</v>
      </c>
      <c r="T23" s="353">
        <f>COUNTIFS('Perioda 1'!T7:T46,"1")</f>
        <v>0</v>
      </c>
      <c r="U23" s="157">
        <f>COUNTIFS('Perioda 2'!T7:T46,"1")</f>
        <v>0</v>
      </c>
      <c r="V23" s="357">
        <f>COUNTIFS('Nota Përfundimtare'!T6:T45,"1")</f>
        <v>0</v>
      </c>
      <c r="W23" s="353">
        <f>'Statistika 1'!V20+'Statistika 1'!W20</f>
        <v>0</v>
      </c>
      <c r="X23" s="157">
        <f>'Statistika 2'!V20+'Statistika 2'!W20</f>
        <v>0</v>
      </c>
      <c r="Y23" s="357">
        <f>'Statistika Përfundimtare'!V20+'Statistika Përfundimtare'!W20</f>
        <v>0</v>
      </c>
      <c r="Z23" s="300"/>
      <c r="AA23" s="300"/>
    </row>
    <row r="24" spans="1:27" ht="12.95" customHeight="1" x14ac:dyDescent="0.2">
      <c r="A24" s="306">
        <v>16</v>
      </c>
      <c r="B24" s="1212" t="str">
        <f>'Perioda 1'!U6</f>
        <v xml:space="preserve"> Filozofi &amp; Logjikë</v>
      </c>
      <c r="C24" s="1175"/>
      <c r="D24" s="1176"/>
      <c r="E24" s="353">
        <f>COUNTIFS('Perioda 1'!U7:U46,"5")</f>
        <v>0</v>
      </c>
      <c r="F24" s="157">
        <f>COUNTIFS('Perioda 2'!U7:U46,"5")</f>
        <v>0</v>
      </c>
      <c r="G24" s="357">
        <f>COUNTIFS('Nota Përfundimtare'!U6:U45,"5")</f>
        <v>0</v>
      </c>
      <c r="H24" s="353">
        <f>COUNTIFS('Perioda 1'!U7:U46,"4")</f>
        <v>0</v>
      </c>
      <c r="I24" s="157">
        <f>COUNTIFS('Perioda 2'!U7:U46,"4")</f>
        <v>0</v>
      </c>
      <c r="J24" s="357">
        <f>COUNTIFS('Nota Përfundimtare'!U6:U45,"4")</f>
        <v>0</v>
      </c>
      <c r="K24" s="156">
        <f>COUNTIFS('Perioda 1'!U7:U46,"3")</f>
        <v>0</v>
      </c>
      <c r="L24" s="157">
        <f>COUNTIFS('Perioda 2'!U7:U46,"3")</f>
        <v>0</v>
      </c>
      <c r="M24" s="361">
        <f>COUNTIFS('Nota Përfundimtare'!U6:U45,"3")</f>
        <v>0</v>
      </c>
      <c r="N24" s="353">
        <f>COUNTIFS('Perioda 1'!U7:U46,"2")</f>
        <v>0</v>
      </c>
      <c r="O24" s="157">
        <f>COUNTIFS('Perioda 2'!U7:U46,"2")</f>
        <v>0</v>
      </c>
      <c r="P24" s="357">
        <f>COUNTIFS('Nota Përfundimtare'!U6:U45,"2")</f>
        <v>0</v>
      </c>
      <c r="Q24" s="346">
        <f t="shared" si="0"/>
        <v>0</v>
      </c>
      <c r="R24" s="347">
        <f t="shared" si="1"/>
        <v>0</v>
      </c>
      <c r="S24" s="361">
        <f t="shared" si="2"/>
        <v>0</v>
      </c>
      <c r="T24" s="353">
        <f>COUNTIFS('Perioda 1'!U7:U46,"1")</f>
        <v>0</v>
      </c>
      <c r="U24" s="157">
        <f>COUNTIFS('Perioda 2'!U7:U46,"1")</f>
        <v>0</v>
      </c>
      <c r="V24" s="357">
        <f>COUNTIFS('Nota Përfundimtare'!U6:U45,"1")</f>
        <v>0</v>
      </c>
      <c r="W24" s="353">
        <f>'Statistika 1'!V21+'Statistika 1'!W21</f>
        <v>0</v>
      </c>
      <c r="X24" s="157">
        <f>'Statistika 2'!V21+'Statistika 2'!W21</f>
        <v>0</v>
      </c>
      <c r="Y24" s="357">
        <f>'Statistika Përfundimtare'!V21+'Statistika Përfundimtare'!W21</f>
        <v>0</v>
      </c>
      <c r="Z24" s="300"/>
      <c r="AA24" s="300"/>
    </row>
    <row r="25" spans="1:27" ht="12.95" customHeight="1" thickBot="1" x14ac:dyDescent="0.25">
      <c r="A25" s="531">
        <v>17</v>
      </c>
      <c r="B25" s="1180" t="str">
        <f>'Perioda 1'!V6</f>
        <v xml:space="preserve"> Sociologji</v>
      </c>
      <c r="C25" s="1181"/>
      <c r="D25" s="1182"/>
      <c r="E25" s="354">
        <f>COUNTIFS('Perioda 1'!V7:V46,"5")</f>
        <v>0</v>
      </c>
      <c r="F25" s="159">
        <f>COUNTIFS('Perioda 2'!V7:V46,"5")</f>
        <v>0</v>
      </c>
      <c r="G25" s="358">
        <f>COUNTIFS('Nota Përfundimtare'!V6:V45,"5")</f>
        <v>0</v>
      </c>
      <c r="H25" s="354">
        <f>COUNTIFS('Perioda 1'!V7:V46,"4")</f>
        <v>0</v>
      </c>
      <c r="I25" s="159">
        <f>COUNTIFS('Perioda 2'!V7:V46,"4")</f>
        <v>0</v>
      </c>
      <c r="J25" s="358">
        <f>COUNTIFS('Nota Përfundimtare'!V6:V45,"4")</f>
        <v>0</v>
      </c>
      <c r="K25" s="158">
        <f>COUNTIFS('Perioda 1'!V7:V61,"3")</f>
        <v>0</v>
      </c>
      <c r="L25" s="159">
        <f>COUNTIFS('Perioda 2'!V7:V46,"3")</f>
        <v>0</v>
      </c>
      <c r="M25" s="362">
        <f>COUNTIFS('Nota Përfundimtare'!V6:V45,"3")</f>
        <v>0</v>
      </c>
      <c r="N25" s="354">
        <f>COUNTIFS('Perioda 1'!V7:V46,"2")</f>
        <v>0</v>
      </c>
      <c r="O25" s="159">
        <f>COUNTIFS('Perioda 2'!V7:V46,"2")</f>
        <v>0</v>
      </c>
      <c r="P25" s="358">
        <f>COUNTIFS('Nota Përfundimtare'!V6:V45,"2")</f>
        <v>0</v>
      </c>
      <c r="Q25" s="348">
        <f>SUM(E25+H25+K25+N25)</f>
        <v>0</v>
      </c>
      <c r="R25" s="349">
        <f>SUM(F25+I25+L25+O25)</f>
        <v>0</v>
      </c>
      <c r="S25" s="362">
        <f>SUM(G25+J25+M25+P25)</f>
        <v>0</v>
      </c>
      <c r="T25" s="354">
        <f>COUNTIFS('Perioda 1'!V7:V46,"1")</f>
        <v>0</v>
      </c>
      <c r="U25" s="159">
        <f>COUNTIFS('Perioda 2'!V7:V46,"1")</f>
        <v>0</v>
      </c>
      <c r="V25" s="358">
        <f>COUNTIFS('Nota Përfundimtare'!V6:V45,"1")</f>
        <v>0</v>
      </c>
      <c r="W25" s="354">
        <f>'Statistika 1'!V22+'Statistika 1'!W22</f>
        <v>0</v>
      </c>
      <c r="X25" s="159">
        <f>'Statistika 2'!V22+'Statistika 2'!W22</f>
        <v>0</v>
      </c>
      <c r="Y25" s="358">
        <f>'Statistika Përfundimtare'!V22+'Statistika Përfundimtare'!W22</f>
        <v>0</v>
      </c>
      <c r="Z25" s="300"/>
      <c r="AA25" s="300"/>
    </row>
    <row r="26" spans="1:27" ht="12.95" customHeight="1" thickBot="1" x14ac:dyDescent="0.25">
      <c r="A26" s="305">
        <v>18</v>
      </c>
      <c r="B26" s="1177" t="str">
        <f>'Perioda 1'!W6</f>
        <v xml:space="preserve"> TIK</v>
      </c>
      <c r="C26" s="1178" t="str">
        <f>'[1]Perioda 1'!Z6</f>
        <v>M.Z</v>
      </c>
      <c r="D26" s="1179"/>
      <c r="E26" s="521">
        <f>COUNTIFS('Perioda 1'!W7:W46,"5")</f>
        <v>0</v>
      </c>
      <c r="F26" s="522">
        <f>COUNTIFS('Perioda 2'!W7:W46,"5")</f>
        <v>0</v>
      </c>
      <c r="G26" s="523">
        <f>COUNTIFS('Nota Përfundimtare'!W6:W45,"5")</f>
        <v>0</v>
      </c>
      <c r="H26" s="521">
        <f>COUNTIFS('Perioda 1'!W7:W46,"4")</f>
        <v>0</v>
      </c>
      <c r="I26" s="522">
        <f>COUNTIFS('Perioda 2'!W7:W46,"4")</f>
        <v>0</v>
      </c>
      <c r="J26" s="523">
        <f>COUNTIFS('Nota Përfundimtare'!W6:W45,"4")</f>
        <v>0</v>
      </c>
      <c r="K26" s="524">
        <f>COUNTIFS('Perioda 1'!W7:W46,"3")</f>
        <v>0</v>
      </c>
      <c r="L26" s="522">
        <f>COUNTIFS('Perioda 2'!W7:W46,"3")</f>
        <v>0</v>
      </c>
      <c r="M26" s="525">
        <f>COUNTIFS('Nota Përfundimtare'!W6:W45,"3")</f>
        <v>0</v>
      </c>
      <c r="N26" s="521">
        <f>COUNTIFS('Perioda 1'!W7:W46,"2")</f>
        <v>0</v>
      </c>
      <c r="O26" s="522">
        <f>COUNTIFS('Perioda 2'!W7:W46,"2")</f>
        <v>0</v>
      </c>
      <c r="P26" s="523">
        <f>COUNTIFS('Nota Përfundimtare'!AA6:AA45,"2")</f>
        <v>0</v>
      </c>
      <c r="Q26" s="532">
        <f t="shared" si="0"/>
        <v>0</v>
      </c>
      <c r="R26" s="526">
        <f t="shared" si="1"/>
        <v>0</v>
      </c>
      <c r="S26" s="525">
        <f t="shared" si="2"/>
        <v>0</v>
      </c>
      <c r="T26" s="521">
        <f>COUNTIFS('Perioda 1'!W7:W46,"1")</f>
        <v>0</v>
      </c>
      <c r="U26" s="522">
        <f>COUNTIFS('Perioda 2'!W7:W46,"1")</f>
        <v>0</v>
      </c>
      <c r="V26" s="523">
        <f>COUNTIFS('Nota Përfundimtare'!W6:W45,"1")</f>
        <v>0</v>
      </c>
      <c r="W26" s="521">
        <f>'Statistika 1'!V23+'Statistika 1'!W23</f>
        <v>0</v>
      </c>
      <c r="X26" s="522">
        <f>'Statistika 2'!V23+'Statistika 2'!W23</f>
        <v>0</v>
      </c>
      <c r="Y26" s="523">
        <f>'Statistika Përfundimtare'!V23+'Statistika Përfundimtare'!W23</f>
        <v>0</v>
      </c>
      <c r="Z26" s="300"/>
      <c r="AA26" s="300"/>
    </row>
    <row r="27" spans="1:27" ht="12.95" customHeight="1" thickBot="1" x14ac:dyDescent="0.25">
      <c r="A27" s="306">
        <v>19</v>
      </c>
      <c r="B27" s="1180" t="str">
        <f>'Perioda 1'!X6</f>
        <v xml:space="preserve"> Edukatë fizike</v>
      </c>
      <c r="C27" s="1181"/>
      <c r="D27" s="1182"/>
      <c r="E27" s="521">
        <f>COUNTIFS('Perioda 1'!X7:X46,"5")</f>
        <v>0</v>
      </c>
      <c r="F27" s="522">
        <f>COUNTIFS('Perioda 2'!X7:X46,"5")</f>
        <v>0</v>
      </c>
      <c r="G27" s="523">
        <f>COUNTIFS('Nota Përfundimtare'!X6:X45,"5")</f>
        <v>0</v>
      </c>
      <c r="H27" s="521">
        <f>COUNTIFS('Perioda 1'!X7:X46,"4")</f>
        <v>0</v>
      </c>
      <c r="I27" s="522">
        <f>COUNTIFS('Perioda 2'!X7:X46,"4")</f>
        <v>0</v>
      </c>
      <c r="J27" s="523">
        <f>COUNTIFS('Nota Përfundimtare'!X6:X45,"4")</f>
        <v>0</v>
      </c>
      <c r="K27" s="524">
        <f>COUNTIFS('Perioda 1'!X7:X46,"3")</f>
        <v>0</v>
      </c>
      <c r="L27" s="522">
        <f>COUNTIFS('Perioda 2'!X7:X46,"3")</f>
        <v>0</v>
      </c>
      <c r="M27" s="525">
        <f>COUNTIFS('Nota Përfundimtare'!X6:X45,"3")</f>
        <v>0</v>
      </c>
      <c r="N27" s="521">
        <f>COUNTIFS('Perioda 1'!X7:X46,"2")</f>
        <v>0</v>
      </c>
      <c r="O27" s="522">
        <f>COUNTIFS('Perioda 2'!X7:X46,"2")</f>
        <v>0</v>
      </c>
      <c r="P27" s="523">
        <f>COUNTIFS('Nota Përfundimtare'!X6:X45,"2")</f>
        <v>0</v>
      </c>
      <c r="Q27" s="348">
        <f t="shared" si="0"/>
        <v>0</v>
      </c>
      <c r="R27" s="349">
        <f t="shared" si="1"/>
        <v>0</v>
      </c>
      <c r="S27" s="362">
        <f t="shared" si="2"/>
        <v>0</v>
      </c>
      <c r="T27" s="521">
        <f>COUNTIFS('Perioda 1'!X7:X46,"1")</f>
        <v>0</v>
      </c>
      <c r="U27" s="522">
        <f>COUNTIFS('Perioda 2'!X7:X46,"1")</f>
        <v>0</v>
      </c>
      <c r="V27" s="523">
        <f>COUNTIFS('Nota Përfundimtare'!X6:X45,"1")</f>
        <v>0</v>
      </c>
      <c r="W27" s="352">
        <f>'Statistika 1'!V24+'Statistika 1'!W24</f>
        <v>0</v>
      </c>
      <c r="X27" s="155">
        <f>'Statistika 2'!V24+'Statistika 2'!W24</f>
        <v>0</v>
      </c>
      <c r="Y27" s="356">
        <f>'Statistika Përfundimtare'!V24+'Statistika Përfundimtare'!W24</f>
        <v>0</v>
      </c>
      <c r="Z27" s="300"/>
      <c r="AA27" s="300"/>
    </row>
    <row r="28" spans="1:27" ht="12.95" customHeight="1" x14ac:dyDescent="0.2">
      <c r="A28" s="306">
        <v>20</v>
      </c>
      <c r="B28" s="1064" t="str">
        <f>'Perioda 1'!Y6</f>
        <v xml:space="preserve"> MZ</v>
      </c>
      <c r="C28" s="1065"/>
      <c r="D28" s="1066"/>
      <c r="E28" s="352">
        <f>COUNTIFS('Perioda 1'!Y7:Y46,"5")</f>
        <v>0</v>
      </c>
      <c r="F28" s="155">
        <f>COUNTIFS('Perioda 2'!Y7:Y46,"5")</f>
        <v>0</v>
      </c>
      <c r="G28" s="356">
        <f>COUNTIFS('Nota Përfundimtare'!Y6:Y45,"5")</f>
        <v>0</v>
      </c>
      <c r="H28" s="352">
        <f>COUNTIFS('Perioda 1'!Y7:Y46,"4")</f>
        <v>0</v>
      </c>
      <c r="I28" s="155">
        <f>COUNTIFS('Perioda 2'!Y7:Y46,"4")</f>
        <v>0</v>
      </c>
      <c r="J28" s="356">
        <f>COUNTIFS('Nota Përfundimtare'!Y6:Y45,"4")</f>
        <v>0</v>
      </c>
      <c r="K28" s="154">
        <f>COUNTIFS('Perioda 1'!Y7:Y61,"3")</f>
        <v>0</v>
      </c>
      <c r="L28" s="155">
        <f>COUNTIFS('Perioda 2'!Y7:Y46,"3")</f>
        <v>0</v>
      </c>
      <c r="M28" s="360">
        <f>COUNTIFS('Nota Përfundimtare'!Y6:Y45,"3")</f>
        <v>0</v>
      </c>
      <c r="N28" s="352">
        <f>COUNTIFS('Perioda 1'!Y7:Y46,"2")</f>
        <v>0</v>
      </c>
      <c r="O28" s="155">
        <f>COUNTIFS('Perioda 2'!Y7:Y46,"2")</f>
        <v>0</v>
      </c>
      <c r="P28" s="356">
        <f>COUNTIFS('Nota Përfundimtare'!Y6:Y45,"2")</f>
        <v>0</v>
      </c>
      <c r="Q28" s="344">
        <f t="shared" si="0"/>
        <v>0</v>
      </c>
      <c r="R28" s="345">
        <f t="shared" si="1"/>
        <v>0</v>
      </c>
      <c r="S28" s="360">
        <f t="shared" si="2"/>
        <v>0</v>
      </c>
      <c r="T28" s="352">
        <f>COUNTIFS('Perioda 1'!Y7:Y46,"1")</f>
        <v>0</v>
      </c>
      <c r="U28" s="155">
        <f>COUNTIFS('Perioda 2'!Y7:Y46,"1")</f>
        <v>0</v>
      </c>
      <c r="V28" s="356">
        <f>COUNTIFS('Nota Përfundimtare'!Y6:Y45,"1")</f>
        <v>0</v>
      </c>
      <c r="W28" s="352">
        <f>'Statistika 1'!V25+'Statistika 1'!W25</f>
        <v>0</v>
      </c>
      <c r="X28" s="155">
        <f>'Statistika 2'!V25+'Statistika 2'!W25</f>
        <v>0</v>
      </c>
      <c r="Y28" s="356">
        <f>'Statistika Përfundimtare'!V25+'Statistika Përfundimtare'!W25</f>
        <v>0</v>
      </c>
      <c r="Z28" s="300"/>
      <c r="AA28" s="300"/>
    </row>
    <row r="29" spans="1:27" ht="12.95" customHeight="1" thickBot="1" x14ac:dyDescent="0.25">
      <c r="A29" s="306">
        <v>21</v>
      </c>
      <c r="B29" s="1180" t="str">
        <f>'Perioda 1'!Z6</f>
        <v xml:space="preserve"> MZ</v>
      </c>
      <c r="C29" s="1181"/>
      <c r="D29" s="1182"/>
      <c r="E29" s="534">
        <f>COUNTIFS('Perioda 1'!Z7:Z46,"5")</f>
        <v>0</v>
      </c>
      <c r="F29" s="535">
        <f>COUNTIFS('Perioda 2'!Z7:Z46,"5")</f>
        <v>0</v>
      </c>
      <c r="G29" s="527">
        <f>COUNTIFS('Nota Përfundimtare'!Z6:Z45,"5")</f>
        <v>0</v>
      </c>
      <c r="H29" s="534">
        <f>COUNTIFS('Perioda 1'!Z7:Z46,"4")</f>
        <v>0</v>
      </c>
      <c r="I29" s="535">
        <f>COUNTIFS('Perioda 2'!Z7:Z46,"4")</f>
        <v>0</v>
      </c>
      <c r="J29" s="527">
        <f>COUNTIFS('Nota Përfundimtare'!Z6:Z45,"4")</f>
        <v>0</v>
      </c>
      <c r="K29" s="536">
        <f>COUNTIFS('Perioda 1'!Z7:Z46,"3")</f>
        <v>0</v>
      </c>
      <c r="L29" s="535">
        <f>COUNTIFS('Perioda 2'!Z7:Z46,"3")</f>
        <v>0</v>
      </c>
      <c r="M29" s="528">
        <f>COUNTIFS('Nota Përfundimtare'!Z6:Z45,"3")</f>
        <v>0</v>
      </c>
      <c r="N29" s="534">
        <f>COUNTIFS('Perioda 1'!Z7:Z46,"2")</f>
        <v>0</v>
      </c>
      <c r="O29" s="535">
        <f>COUNTIFS('Perioda 2'!Z7:Z46,"2")</f>
        <v>0</v>
      </c>
      <c r="P29" s="527">
        <f>COUNTIFS('Nota Përfundimtare'!Z6:Z45,"2")</f>
        <v>0</v>
      </c>
      <c r="Q29" s="348">
        <f t="shared" si="0"/>
        <v>0</v>
      </c>
      <c r="R29" s="349">
        <f t="shared" si="1"/>
        <v>0</v>
      </c>
      <c r="S29" s="362">
        <f t="shared" si="2"/>
        <v>0</v>
      </c>
      <c r="T29" s="534">
        <f>COUNTIFS('Perioda 1'!Z7:Z46,"1")</f>
        <v>0</v>
      </c>
      <c r="U29" s="534">
        <f>COUNTIFS('Perioda 1'!Z7:Z46,"1")</f>
        <v>0</v>
      </c>
      <c r="V29" s="529">
        <f>COUNTIFS('Nota Përfundimtare'!Z6:Z45,"1")</f>
        <v>0</v>
      </c>
      <c r="W29" s="354">
        <f>'Statistika 1'!V26+'Statistika 1'!W26</f>
        <v>0</v>
      </c>
      <c r="X29" s="159">
        <f>'Statistika 2'!V26+'Statistika 2'!W26</f>
        <v>0</v>
      </c>
      <c r="Y29" s="358">
        <f>'Statistika Përfundimtare'!V26+'Statistika Përfundimtare'!W26</f>
        <v>0</v>
      </c>
    </row>
    <row r="30" spans="1:27" ht="15" customHeight="1" thickBot="1" x14ac:dyDescent="0.3">
      <c r="A30" s="162"/>
      <c r="B30" s="1083" t="s">
        <v>18</v>
      </c>
      <c r="C30" s="1084"/>
      <c r="D30" s="1085"/>
      <c r="E30" s="163">
        <f t="shared" ref="E30:Y30" si="3">SUM(E9:E29)</f>
        <v>0</v>
      </c>
      <c r="F30" s="164">
        <f t="shared" si="3"/>
        <v>0</v>
      </c>
      <c r="G30" s="340">
        <f t="shared" si="3"/>
        <v>0</v>
      </c>
      <c r="H30" s="163">
        <f t="shared" si="3"/>
        <v>0</v>
      </c>
      <c r="I30" s="164">
        <f t="shared" si="3"/>
        <v>0</v>
      </c>
      <c r="J30" s="340">
        <f t="shared" si="3"/>
        <v>0</v>
      </c>
      <c r="K30" s="165">
        <f t="shared" si="3"/>
        <v>0</v>
      </c>
      <c r="L30" s="164">
        <f t="shared" si="3"/>
        <v>0</v>
      </c>
      <c r="M30" s="341">
        <f t="shared" si="3"/>
        <v>0</v>
      </c>
      <c r="N30" s="163">
        <f t="shared" si="3"/>
        <v>0</v>
      </c>
      <c r="O30" s="164">
        <f t="shared" si="3"/>
        <v>0</v>
      </c>
      <c r="P30" s="340">
        <f t="shared" si="3"/>
        <v>0</v>
      </c>
      <c r="Q30" s="165">
        <f t="shared" si="3"/>
        <v>0</v>
      </c>
      <c r="R30" s="164">
        <f t="shared" si="3"/>
        <v>0</v>
      </c>
      <c r="S30" s="341">
        <f t="shared" si="3"/>
        <v>0</v>
      </c>
      <c r="T30" s="163">
        <f t="shared" si="3"/>
        <v>0</v>
      </c>
      <c r="U30" s="164">
        <f t="shared" si="3"/>
        <v>0</v>
      </c>
      <c r="V30" s="340">
        <f t="shared" si="3"/>
        <v>0</v>
      </c>
      <c r="W30" s="165">
        <f t="shared" si="3"/>
        <v>0</v>
      </c>
      <c r="X30" s="164">
        <f t="shared" si="3"/>
        <v>0</v>
      </c>
      <c r="Y30" s="340">
        <f t="shared" si="3"/>
        <v>0</v>
      </c>
    </row>
    <row r="31" spans="1:27" ht="12.95" customHeight="1" thickBot="1" x14ac:dyDescent="0.25">
      <c r="A31" s="1086" t="s">
        <v>145</v>
      </c>
      <c r="B31" s="1087"/>
      <c r="C31" s="1087"/>
      <c r="D31" s="1087"/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7"/>
      <c r="T31" s="1087"/>
      <c r="U31" s="1087"/>
      <c r="V31" s="1087"/>
      <c r="W31" s="1088"/>
      <c r="X31" s="1088"/>
      <c r="Y31" s="1089"/>
    </row>
    <row r="32" spans="1:27" ht="12.95" customHeight="1" x14ac:dyDescent="0.2">
      <c r="A32" s="1090" t="s">
        <v>45</v>
      </c>
      <c r="B32" s="1172" t="s">
        <v>58</v>
      </c>
      <c r="C32" s="1173"/>
      <c r="D32" s="1173"/>
      <c r="E32" s="1173"/>
      <c r="F32" s="1099" t="s">
        <v>59</v>
      </c>
      <c r="G32" s="1100"/>
      <c r="H32" s="1100"/>
      <c r="I32" s="1100"/>
      <c r="J32" s="1099" t="s">
        <v>40</v>
      </c>
      <c r="K32" s="1100"/>
      <c r="L32" s="1100"/>
      <c r="M32" s="1100"/>
      <c r="N32" s="1100"/>
      <c r="O32" s="1099" t="s">
        <v>60</v>
      </c>
      <c r="P32" s="1100"/>
      <c r="Q32" s="1100"/>
      <c r="R32" s="1100"/>
      <c r="S32" s="1100"/>
      <c r="T32" s="1100"/>
      <c r="U32" s="1100"/>
      <c r="V32" s="1101"/>
      <c r="W32" s="1092" t="s">
        <v>61</v>
      </c>
      <c r="X32" s="1092"/>
      <c r="Y32" s="1093"/>
    </row>
    <row r="33" spans="1:29" ht="14.1" customHeight="1" x14ac:dyDescent="0.25">
      <c r="A33" s="1091"/>
      <c r="B33" s="735" t="s">
        <v>0</v>
      </c>
      <c r="C33" s="721" t="s">
        <v>1</v>
      </c>
      <c r="D33" s="1159" t="s">
        <v>42</v>
      </c>
      <c r="E33" s="1068"/>
      <c r="F33" s="734" t="s">
        <v>0</v>
      </c>
      <c r="G33" s="721" t="s">
        <v>1</v>
      </c>
      <c r="H33" s="1067" t="s">
        <v>42</v>
      </c>
      <c r="I33" s="1068"/>
      <c r="J33" s="1114" t="s">
        <v>0</v>
      </c>
      <c r="K33" s="1160"/>
      <c r="L33" s="721" t="s">
        <v>1</v>
      </c>
      <c r="M33" s="1159" t="s">
        <v>42</v>
      </c>
      <c r="N33" s="1068"/>
      <c r="O33" s="1159" t="s">
        <v>0</v>
      </c>
      <c r="P33" s="1114"/>
      <c r="Q33" s="1160"/>
      <c r="R33" s="1067" t="s">
        <v>1</v>
      </c>
      <c r="S33" s="1114"/>
      <c r="T33" s="1159" t="s">
        <v>31</v>
      </c>
      <c r="U33" s="1114"/>
      <c r="V33" s="1068"/>
      <c r="W33" s="1094"/>
      <c r="X33" s="1094"/>
      <c r="Y33" s="1095"/>
      <c r="Z33" s="1204" t="s">
        <v>0</v>
      </c>
      <c r="AA33" s="1205"/>
      <c r="AB33" s="1205" t="s">
        <v>1</v>
      </c>
      <c r="AC33" s="1205"/>
    </row>
    <row r="34" spans="1:29" ht="14.1" customHeight="1" x14ac:dyDescent="0.25">
      <c r="A34" s="166" t="s">
        <v>119</v>
      </c>
      <c r="B34" s="729">
        <f>Z34+AA34</f>
        <v>0</v>
      </c>
      <c r="C34" s="723">
        <f>AB34+AC34</f>
        <v>0</v>
      </c>
      <c r="D34" s="1079">
        <f>B34+C34</f>
        <v>0</v>
      </c>
      <c r="E34" s="1072"/>
      <c r="F34" s="728">
        <f>'Perioda 1'!W4</f>
        <v>0</v>
      </c>
      <c r="G34" s="394">
        <f>'Perioda 1'!X4</f>
        <v>0</v>
      </c>
      <c r="H34" s="1071">
        <f>F34+G34</f>
        <v>0</v>
      </c>
      <c r="I34" s="1072"/>
      <c r="J34" s="1079">
        <f>Raporti!D5</f>
        <v>0</v>
      </c>
      <c r="K34" s="1081"/>
      <c r="L34" s="723">
        <f>Raporti!D6</f>
        <v>0</v>
      </c>
      <c r="M34" s="1082">
        <f>J34+L34</f>
        <v>0</v>
      </c>
      <c r="N34" s="1070"/>
      <c r="O34" s="1079">
        <f>Raporti!D8</f>
        <v>0</v>
      </c>
      <c r="P34" s="1080"/>
      <c r="Q34" s="1081"/>
      <c r="R34" s="1071">
        <f>Raporti!D9</f>
        <v>0</v>
      </c>
      <c r="S34" s="1080"/>
      <c r="T34" s="1079">
        <f>O34+R34</f>
        <v>0</v>
      </c>
      <c r="U34" s="1080"/>
      <c r="V34" s="1072"/>
      <c r="W34" s="1094"/>
      <c r="X34" s="1094"/>
      <c r="Y34" s="1095"/>
      <c r="Z34" s="699">
        <f>COUNTIFS('Perioda 1'!D7:D46,"M")</f>
        <v>0</v>
      </c>
      <c r="AA34" s="699">
        <f>COUNTIFS(Emrat!C6:C123,"C",Emrat!V6:V123,"X")</f>
        <v>0</v>
      </c>
      <c r="AB34" s="699">
        <f>COUNTIFS('Perioda 1'!D7:D46,"F")</f>
        <v>0</v>
      </c>
      <c r="AC34" s="699">
        <f>COUNTIFS(Emrat!C6:C123,"C",Emrat!V6:V123,"Y")</f>
        <v>0</v>
      </c>
    </row>
    <row r="35" spans="1:29" ht="14.1" customHeight="1" thickBot="1" x14ac:dyDescent="0.3">
      <c r="A35" s="167" t="s">
        <v>120</v>
      </c>
      <c r="B35" s="729">
        <f>Z35+AA35</f>
        <v>0</v>
      </c>
      <c r="C35" s="723">
        <f>AB35+AC35</f>
        <v>0</v>
      </c>
      <c r="D35" s="1079">
        <f>B35+C35</f>
        <v>0</v>
      </c>
      <c r="E35" s="1072"/>
      <c r="F35" s="728">
        <f>'Perioda 2'!W4</f>
        <v>0</v>
      </c>
      <c r="G35" s="394">
        <f>'Perioda 2'!X4</f>
        <v>0</v>
      </c>
      <c r="H35" s="1071">
        <f>F35+G35</f>
        <v>0</v>
      </c>
      <c r="I35" s="1072"/>
      <c r="J35" s="1079">
        <f>Raporti!I5</f>
        <v>0</v>
      </c>
      <c r="K35" s="1081"/>
      <c r="L35" s="723">
        <f>Raporti!I6</f>
        <v>0</v>
      </c>
      <c r="M35" s="1082">
        <f>J35+L35</f>
        <v>0</v>
      </c>
      <c r="N35" s="1070"/>
      <c r="O35" s="1079">
        <f>Raporti!I8</f>
        <v>0</v>
      </c>
      <c r="P35" s="1080"/>
      <c r="Q35" s="1081"/>
      <c r="R35" s="1071">
        <f>Raporti!I9</f>
        <v>0</v>
      </c>
      <c r="S35" s="1080"/>
      <c r="T35" s="1079">
        <f>O35+R35</f>
        <v>0</v>
      </c>
      <c r="U35" s="1080"/>
      <c r="V35" s="1072"/>
      <c r="W35" s="1094"/>
      <c r="X35" s="1094"/>
      <c r="Y35" s="1095"/>
      <c r="Z35" s="699">
        <f>COUNTIFS('Perioda 2'!D7:D46,"M")</f>
        <v>0</v>
      </c>
      <c r="AA35" s="699">
        <f>COUNTIFS(Emrat!C6:C123,"C",Emrat!W6:W123,"X")</f>
        <v>0</v>
      </c>
      <c r="AB35" s="699">
        <f>COUNTIFS('Perioda 2'!D9:D48,"F")</f>
        <v>0</v>
      </c>
      <c r="AC35" s="699">
        <f>COUNTIFS(Emrat!C6:C123,"C",Emrat!W6:W123,"Y")</f>
        <v>0</v>
      </c>
    </row>
    <row r="36" spans="1:29" ht="14.1" customHeight="1" thickBot="1" x14ac:dyDescent="0.3">
      <c r="A36" s="736" t="s">
        <v>36</v>
      </c>
      <c r="B36" s="726">
        <f>Z36+AA36</f>
        <v>0</v>
      </c>
      <c r="C36" s="724">
        <f>AB36+AC36</f>
        <v>0</v>
      </c>
      <c r="D36" s="1075">
        <f>B36+C36</f>
        <v>0</v>
      </c>
      <c r="E36" s="1074"/>
      <c r="F36" s="725">
        <f>'Nota Përfundimtare'!W4</f>
        <v>0</v>
      </c>
      <c r="G36" s="395">
        <f>'Nota Përfundimtare'!X4</f>
        <v>0</v>
      </c>
      <c r="H36" s="1073">
        <f>F36+G36</f>
        <v>0</v>
      </c>
      <c r="I36" s="1074"/>
      <c r="J36" s="1075">
        <f>Raporti!O5</f>
        <v>0</v>
      </c>
      <c r="K36" s="1076"/>
      <c r="L36" s="724">
        <f>Raporti!O6</f>
        <v>0</v>
      </c>
      <c r="M36" s="1077">
        <f>J36+L36</f>
        <v>0</v>
      </c>
      <c r="N36" s="1078"/>
      <c r="O36" s="1075">
        <f>Raporti!O8</f>
        <v>0</v>
      </c>
      <c r="P36" s="1127"/>
      <c r="Q36" s="1076"/>
      <c r="R36" s="1073">
        <f>Raporti!O9</f>
        <v>0</v>
      </c>
      <c r="S36" s="1127"/>
      <c r="T36" s="1075">
        <f>O36+R36</f>
        <v>0</v>
      </c>
      <c r="U36" s="1127"/>
      <c r="V36" s="1074"/>
      <c r="W36" s="1096"/>
      <c r="X36" s="1096"/>
      <c r="Y36" s="1097"/>
      <c r="Z36" s="699">
        <f>COUNTIFS('Nota Përfundimtare'!D6:D45,"M")</f>
        <v>0</v>
      </c>
      <c r="AA36" s="699">
        <f>COUNTIFS(Emrat!C6:C123,"C",Emrat!X6:X123,"X")</f>
        <v>0</v>
      </c>
      <c r="AB36" s="699">
        <f>COUNTIFS('Nota Përfundimtare'!D8:D48,"F")</f>
        <v>0</v>
      </c>
      <c r="AC36" s="699">
        <f>COUNTIFS(Emrat!C6:C123,"C",Emrat!X6:X123,"Y")</f>
        <v>0</v>
      </c>
    </row>
    <row r="37" spans="1:29" ht="6.75" customHeight="1" thickBot="1" x14ac:dyDescent="0.3">
      <c r="A37" s="1161"/>
      <c r="B37" s="1162"/>
      <c r="C37" s="1162"/>
      <c r="D37" s="1162"/>
      <c r="E37" s="1162"/>
      <c r="F37" s="1162"/>
      <c r="G37" s="1162"/>
      <c r="H37" s="1162"/>
      <c r="I37" s="1162"/>
      <c r="J37" s="1162"/>
      <c r="K37" s="1162"/>
      <c r="L37" s="1162"/>
      <c r="M37" s="1162"/>
      <c r="N37" s="1162"/>
      <c r="O37" s="1162"/>
      <c r="P37" s="1162"/>
      <c r="Q37" s="1162"/>
      <c r="R37" s="1162"/>
      <c r="S37" s="1162"/>
      <c r="T37" s="1162"/>
      <c r="U37" s="1162"/>
      <c r="V37" s="1162"/>
      <c r="W37" s="1162"/>
      <c r="X37" s="1162"/>
      <c r="Y37" s="1163"/>
    </row>
    <row r="38" spans="1:29" s="537" customFormat="1" ht="12.95" customHeight="1" x14ac:dyDescent="0.25">
      <c r="A38" s="1090" t="s">
        <v>45</v>
      </c>
      <c r="B38" s="1099" t="s">
        <v>62</v>
      </c>
      <c r="C38" s="1100"/>
      <c r="D38" s="1100"/>
      <c r="E38" s="1101"/>
      <c r="F38" s="1099" t="s">
        <v>21</v>
      </c>
      <c r="G38" s="1100"/>
      <c r="H38" s="1100"/>
      <c r="I38" s="1101"/>
      <c r="J38" s="1099" t="s">
        <v>96</v>
      </c>
      <c r="K38" s="1100"/>
      <c r="L38" s="1100"/>
      <c r="M38" s="1101"/>
      <c r="N38" s="1099" t="s">
        <v>63</v>
      </c>
      <c r="O38" s="1100"/>
      <c r="P38" s="1100"/>
      <c r="Q38" s="1101"/>
      <c r="R38" s="1099" t="s">
        <v>64</v>
      </c>
      <c r="S38" s="1100"/>
      <c r="T38" s="1100"/>
      <c r="U38" s="1101"/>
      <c r="V38" s="1102" t="s">
        <v>13</v>
      </c>
      <c r="W38" s="1103"/>
      <c r="X38" s="1104"/>
      <c r="Y38" s="1164" t="s">
        <v>65</v>
      </c>
    </row>
    <row r="39" spans="1:29" ht="14.1" customHeight="1" thickBot="1" x14ac:dyDescent="0.3">
      <c r="A39" s="1091"/>
      <c r="B39" s="735" t="s">
        <v>0</v>
      </c>
      <c r="C39" s="721" t="s">
        <v>1</v>
      </c>
      <c r="D39" s="1159" t="s">
        <v>42</v>
      </c>
      <c r="E39" s="1068"/>
      <c r="F39" s="734" t="s">
        <v>0</v>
      </c>
      <c r="G39" s="168" t="s">
        <v>1</v>
      </c>
      <c r="H39" s="1114" t="s">
        <v>42</v>
      </c>
      <c r="I39" s="1068"/>
      <c r="J39" s="734" t="s">
        <v>0</v>
      </c>
      <c r="K39" s="721" t="s">
        <v>1</v>
      </c>
      <c r="L39" s="1067" t="s">
        <v>42</v>
      </c>
      <c r="M39" s="1068"/>
      <c r="N39" s="734" t="s">
        <v>0</v>
      </c>
      <c r="O39" s="168" t="s">
        <v>1</v>
      </c>
      <c r="P39" s="1067" t="s">
        <v>42</v>
      </c>
      <c r="Q39" s="1068"/>
      <c r="R39" s="735" t="s">
        <v>0</v>
      </c>
      <c r="S39" s="168" t="s">
        <v>1</v>
      </c>
      <c r="T39" s="1067" t="s">
        <v>42</v>
      </c>
      <c r="U39" s="1068"/>
      <c r="V39" s="1105"/>
      <c r="W39" s="1106"/>
      <c r="X39" s="1107"/>
      <c r="Y39" s="1165"/>
    </row>
    <row r="40" spans="1:29" ht="14.1" customHeight="1" x14ac:dyDescent="0.25">
      <c r="A40" s="166" t="s">
        <v>119</v>
      </c>
      <c r="B40" s="729">
        <f t="shared" ref="B40:C42" si="4">F40+J40+N40+R40</f>
        <v>0</v>
      </c>
      <c r="C40" s="729">
        <f t="shared" si="4"/>
        <v>0</v>
      </c>
      <c r="D40" s="1082">
        <f>B40+C40</f>
        <v>0</v>
      </c>
      <c r="E40" s="1070"/>
      <c r="F40" s="730">
        <f>Raporti!D11</f>
        <v>0</v>
      </c>
      <c r="G40" s="722">
        <f>Raporti!D12</f>
        <v>0</v>
      </c>
      <c r="H40" s="1071">
        <f>F40+G40</f>
        <v>0</v>
      </c>
      <c r="I40" s="1072"/>
      <c r="J40" s="730">
        <f>Raporti!D14</f>
        <v>0</v>
      </c>
      <c r="K40" s="722">
        <f>Raporti!D15</f>
        <v>0</v>
      </c>
      <c r="L40" s="1071">
        <f>J40+K40</f>
        <v>0</v>
      </c>
      <c r="M40" s="1072"/>
      <c r="N40" s="734">
        <f>Raporti!D17</f>
        <v>0</v>
      </c>
      <c r="O40" s="722">
        <f>Raporti!D18</f>
        <v>0</v>
      </c>
      <c r="P40" s="1069">
        <f>N40+O40</f>
        <v>0</v>
      </c>
      <c r="Q40" s="1070"/>
      <c r="R40" s="169">
        <f>Raporti!D20</f>
        <v>0</v>
      </c>
      <c r="S40" s="722">
        <f>Raporti!D21</f>
        <v>0</v>
      </c>
      <c r="T40" s="1069">
        <f>R40+S40</f>
        <v>0</v>
      </c>
      <c r="U40" s="1070"/>
      <c r="V40" s="281" t="s">
        <v>119</v>
      </c>
      <c r="W40" s="1108" t="e">
        <f>'Statistika 1'!Z27</f>
        <v>#DIV/0!</v>
      </c>
      <c r="X40" s="1109"/>
      <c r="Y40" s="1165"/>
    </row>
    <row r="41" spans="1:29" ht="14.1" customHeight="1" thickBot="1" x14ac:dyDescent="0.3">
      <c r="A41" s="166" t="s">
        <v>120</v>
      </c>
      <c r="B41" s="729">
        <f>F41+J41+N41+R41</f>
        <v>0</v>
      </c>
      <c r="C41" s="723">
        <f t="shared" si="4"/>
        <v>0</v>
      </c>
      <c r="D41" s="1082">
        <f>B41+C41</f>
        <v>0</v>
      </c>
      <c r="E41" s="1070"/>
      <c r="F41" s="730">
        <f>Raporti!I11</f>
        <v>0</v>
      </c>
      <c r="G41" s="729">
        <f>Raporti!I12</f>
        <v>0</v>
      </c>
      <c r="H41" s="1071">
        <f>F41+G41</f>
        <v>0</v>
      </c>
      <c r="I41" s="1072"/>
      <c r="J41" s="730">
        <f>Raporti!I14</f>
        <v>0</v>
      </c>
      <c r="K41" s="722">
        <f>Raporti!I15</f>
        <v>0</v>
      </c>
      <c r="L41" s="1071">
        <f>J41+K41</f>
        <v>0</v>
      </c>
      <c r="M41" s="1072"/>
      <c r="N41" s="734">
        <f>Raporti!I17</f>
        <v>0</v>
      </c>
      <c r="O41" s="722">
        <f>Raporti!I18</f>
        <v>0</v>
      </c>
      <c r="P41" s="1069">
        <f>N41+O41</f>
        <v>0</v>
      </c>
      <c r="Q41" s="1070"/>
      <c r="R41" s="169">
        <f>Raporti!I20</f>
        <v>0</v>
      </c>
      <c r="S41" s="722">
        <f>Raporti!I21</f>
        <v>0</v>
      </c>
      <c r="T41" s="1069">
        <f>R41+S41</f>
        <v>0</v>
      </c>
      <c r="U41" s="1070"/>
      <c r="V41" s="282" t="s">
        <v>120</v>
      </c>
      <c r="W41" s="1110" t="e">
        <f>'Statistika 2'!Z27</f>
        <v>#DIV/0!</v>
      </c>
      <c r="X41" s="1111"/>
      <c r="Y41" s="1165"/>
    </row>
    <row r="42" spans="1:29" ht="14.1" customHeight="1" thickBot="1" x14ac:dyDescent="0.3">
      <c r="A42" s="736" t="s">
        <v>36</v>
      </c>
      <c r="B42" s="726">
        <f t="shared" si="4"/>
        <v>0</v>
      </c>
      <c r="C42" s="724">
        <f t="shared" si="4"/>
        <v>0</v>
      </c>
      <c r="D42" s="1077">
        <f>B42+C42</f>
        <v>0</v>
      </c>
      <c r="E42" s="1078"/>
      <c r="F42" s="727">
        <f>Raporti!O11</f>
        <v>0</v>
      </c>
      <c r="G42" s="731">
        <f>Raporti!O12</f>
        <v>0</v>
      </c>
      <c r="H42" s="1073">
        <f>F42+G42</f>
        <v>0</v>
      </c>
      <c r="I42" s="1074"/>
      <c r="J42" s="727">
        <f>Raporti!O14</f>
        <v>0</v>
      </c>
      <c r="K42" s="731">
        <f>Raporti!O15</f>
        <v>0</v>
      </c>
      <c r="L42" s="1073">
        <f>J42+K42</f>
        <v>0</v>
      </c>
      <c r="M42" s="1074"/>
      <c r="N42" s="170">
        <f>Raporti!O17</f>
        <v>0</v>
      </c>
      <c r="O42" s="731">
        <f>Raporti!O18</f>
        <v>0</v>
      </c>
      <c r="P42" s="1098">
        <f>N42+O42</f>
        <v>0</v>
      </c>
      <c r="Q42" s="1078"/>
      <c r="R42" s="171">
        <f>Raporti!O20</f>
        <v>0</v>
      </c>
      <c r="S42" s="731">
        <f>Raporti!O21</f>
        <v>0</v>
      </c>
      <c r="T42" s="1098">
        <f>R42+S42</f>
        <v>0</v>
      </c>
      <c r="U42" s="1078"/>
      <c r="V42" s="342" t="s">
        <v>36</v>
      </c>
      <c r="W42" s="1112" t="e">
        <f>'Statistika Përfundimtare'!Z27</f>
        <v>#DIV/0!</v>
      </c>
      <c r="X42" s="1113"/>
      <c r="Y42" s="1165"/>
    </row>
    <row r="43" spans="1:29" ht="4.5" customHeight="1" thickBot="1" x14ac:dyDescent="0.25">
      <c r="A43" s="1115"/>
      <c r="B43" s="1116"/>
      <c r="C43" s="1116"/>
      <c r="D43" s="1116"/>
      <c r="E43" s="1116"/>
      <c r="F43" s="1116"/>
      <c r="G43" s="1116"/>
      <c r="H43" s="1116"/>
      <c r="I43" s="1116"/>
      <c r="J43" s="1116"/>
      <c r="K43" s="1116"/>
      <c r="L43" s="1116"/>
      <c r="M43" s="1116"/>
      <c r="N43" s="1116"/>
      <c r="O43" s="1116"/>
      <c r="P43" s="1116"/>
      <c r="Q43" s="1116"/>
      <c r="R43" s="1116"/>
      <c r="S43" s="1116"/>
      <c r="T43" s="1116"/>
      <c r="U43" s="1116"/>
      <c r="V43" s="1116"/>
      <c r="W43" s="1117"/>
      <c r="X43" s="172"/>
      <c r="Y43" s="1166"/>
    </row>
    <row r="44" spans="1:29" ht="14.1" customHeight="1" x14ac:dyDescent="0.2">
      <c r="A44" s="1090" t="s">
        <v>45</v>
      </c>
      <c r="B44" s="1168" t="s">
        <v>66</v>
      </c>
      <c r="C44" s="1169"/>
      <c r="D44" s="1169"/>
      <c r="E44" s="1170"/>
      <c r="F44" s="1138" t="s">
        <v>95</v>
      </c>
      <c r="G44" s="1139"/>
      <c r="H44" s="1139"/>
      <c r="I44" s="1139"/>
      <c r="J44" s="1138" t="s">
        <v>67</v>
      </c>
      <c r="K44" s="1139"/>
      <c r="L44" s="1139"/>
      <c r="M44" s="1139"/>
      <c r="N44" s="1171"/>
      <c r="O44" s="1138" t="s">
        <v>68</v>
      </c>
      <c r="P44" s="1139"/>
      <c r="Q44" s="1139"/>
      <c r="R44" s="1139"/>
      <c r="S44" s="1138" t="s">
        <v>26</v>
      </c>
      <c r="T44" s="1139"/>
      <c r="U44" s="1139"/>
      <c r="V44" s="1139"/>
      <c r="W44" s="1171"/>
      <c r="X44" s="1132"/>
      <c r="Y44" s="1166"/>
      <c r="AC44" s="8"/>
    </row>
    <row r="45" spans="1:29" ht="14.1" customHeight="1" x14ac:dyDescent="0.25">
      <c r="A45" s="1091"/>
      <c r="B45" s="735" t="s">
        <v>0</v>
      </c>
      <c r="C45" s="168" t="s">
        <v>1</v>
      </c>
      <c r="D45" s="1159" t="s">
        <v>42</v>
      </c>
      <c r="E45" s="1068"/>
      <c r="F45" s="734" t="s">
        <v>0</v>
      </c>
      <c r="G45" s="1067" t="s">
        <v>1</v>
      </c>
      <c r="H45" s="1068"/>
      <c r="I45" s="734" t="s">
        <v>42</v>
      </c>
      <c r="J45" s="1159" t="s">
        <v>0</v>
      </c>
      <c r="K45" s="1160"/>
      <c r="L45" s="721" t="s">
        <v>1</v>
      </c>
      <c r="M45" s="1159" t="s">
        <v>42</v>
      </c>
      <c r="N45" s="1068"/>
      <c r="O45" s="734" t="s">
        <v>0</v>
      </c>
      <c r="P45" s="1067" t="s">
        <v>1</v>
      </c>
      <c r="Q45" s="1068"/>
      <c r="R45" s="734" t="s">
        <v>42</v>
      </c>
      <c r="S45" s="1159" t="s">
        <v>0</v>
      </c>
      <c r="T45" s="1160"/>
      <c r="U45" s="721" t="s">
        <v>1</v>
      </c>
      <c r="V45" s="1159" t="s">
        <v>42</v>
      </c>
      <c r="W45" s="1068"/>
      <c r="X45" s="1133"/>
      <c r="Y45" s="1166"/>
    </row>
    <row r="46" spans="1:29" ht="14.1" customHeight="1" x14ac:dyDescent="0.25">
      <c r="A46" s="166" t="s">
        <v>119</v>
      </c>
      <c r="B46" s="729">
        <f>F46+J46+O46</f>
        <v>0</v>
      </c>
      <c r="C46" s="722">
        <f>G46+L46+P46</f>
        <v>0</v>
      </c>
      <c r="D46" s="1082">
        <f>B46+C46</f>
        <v>0</v>
      </c>
      <c r="E46" s="1070"/>
      <c r="F46" s="730">
        <f>Raporti!D26</f>
        <v>0</v>
      </c>
      <c r="G46" s="1081">
        <f>Raporti!D27</f>
        <v>0</v>
      </c>
      <c r="H46" s="1070"/>
      <c r="I46" s="730">
        <f>F46+G46</f>
        <v>0</v>
      </c>
      <c r="J46" s="1082">
        <f>Raporti!D29</f>
        <v>0</v>
      </c>
      <c r="K46" s="1069"/>
      <c r="L46" s="729">
        <f>Raporti!D30</f>
        <v>0</v>
      </c>
      <c r="M46" s="1082">
        <f>J46+L46</f>
        <v>0</v>
      </c>
      <c r="N46" s="1070"/>
      <c r="O46" s="730">
        <f>Raporti!D32</f>
        <v>0</v>
      </c>
      <c r="P46" s="1081">
        <f>Raporti!D33</f>
        <v>0</v>
      </c>
      <c r="Q46" s="1070"/>
      <c r="R46" s="730">
        <f>O46+P46</f>
        <v>0</v>
      </c>
      <c r="S46" s="1082">
        <f>Raporti!D38</f>
        <v>0</v>
      </c>
      <c r="T46" s="1069"/>
      <c r="U46" s="729">
        <f>Raporti!D39</f>
        <v>0</v>
      </c>
      <c r="V46" s="1082">
        <f>S46+U46</f>
        <v>0</v>
      </c>
      <c r="W46" s="1070"/>
      <c r="X46" s="1133"/>
      <c r="Y46" s="1166"/>
    </row>
    <row r="47" spans="1:29" ht="14.1" customHeight="1" thickBot="1" x14ac:dyDescent="0.3">
      <c r="A47" s="167" t="s">
        <v>120</v>
      </c>
      <c r="B47" s="729">
        <f>F47+J47+O47</f>
        <v>0</v>
      </c>
      <c r="C47" s="722">
        <f>G47+L47+P47</f>
        <v>0</v>
      </c>
      <c r="D47" s="1082">
        <f>B47+C47</f>
        <v>0</v>
      </c>
      <c r="E47" s="1070"/>
      <c r="F47" s="730">
        <f>Raporti!I26</f>
        <v>0</v>
      </c>
      <c r="G47" s="1081">
        <f>Raporti!I27</f>
        <v>0</v>
      </c>
      <c r="H47" s="1070"/>
      <c r="I47" s="730">
        <f>F47+G47</f>
        <v>0</v>
      </c>
      <c r="J47" s="1082">
        <f>Raporti!I29</f>
        <v>0</v>
      </c>
      <c r="K47" s="1069"/>
      <c r="L47" s="729">
        <f>Raporti!I30</f>
        <v>0</v>
      </c>
      <c r="M47" s="1082">
        <f>J47+L47</f>
        <v>0</v>
      </c>
      <c r="N47" s="1070"/>
      <c r="O47" s="730">
        <f>Raporti!I32</f>
        <v>0</v>
      </c>
      <c r="P47" s="1081">
        <f>Raporti!I33</f>
        <v>0</v>
      </c>
      <c r="Q47" s="1070"/>
      <c r="R47" s="730">
        <f>O47+P47</f>
        <v>0</v>
      </c>
      <c r="S47" s="1082">
        <f>Raporti!I38</f>
        <v>0</v>
      </c>
      <c r="T47" s="1069"/>
      <c r="U47" s="729">
        <f>Raporti!I39</f>
        <v>0</v>
      </c>
      <c r="V47" s="1082">
        <f>S47+U47</f>
        <v>0</v>
      </c>
      <c r="W47" s="1070"/>
      <c r="X47" s="1133"/>
      <c r="Y47" s="1166"/>
    </row>
    <row r="48" spans="1:29" ht="14.1" customHeight="1" thickBot="1" x14ac:dyDescent="0.3">
      <c r="A48" s="736" t="s">
        <v>36</v>
      </c>
      <c r="B48" s="729">
        <f>F48+J48+O48</f>
        <v>0</v>
      </c>
      <c r="C48" s="722">
        <f>G48+L48+P48</f>
        <v>0</v>
      </c>
      <c r="D48" s="1082">
        <f>B48+C48</f>
        <v>0</v>
      </c>
      <c r="E48" s="1070"/>
      <c r="F48" s="727">
        <f>Raporti!O26</f>
        <v>0</v>
      </c>
      <c r="G48" s="1081">
        <f>Raporti!O27</f>
        <v>0</v>
      </c>
      <c r="H48" s="1070"/>
      <c r="I48" s="730">
        <f>F48+G48</f>
        <v>0</v>
      </c>
      <c r="J48" s="1077">
        <f>Raporti!O29</f>
        <v>0</v>
      </c>
      <c r="K48" s="1098"/>
      <c r="L48" s="726">
        <f>Raporti!O30</f>
        <v>0</v>
      </c>
      <c r="M48" s="1077">
        <f>J48+L48</f>
        <v>0</v>
      </c>
      <c r="N48" s="1078"/>
      <c r="O48" s="727">
        <f>Raporti!O32</f>
        <v>0</v>
      </c>
      <c r="P48" s="1076">
        <f>Raporti!O33</f>
        <v>0</v>
      </c>
      <c r="Q48" s="1078"/>
      <c r="R48" s="727">
        <f>O48+P48</f>
        <v>0</v>
      </c>
      <c r="S48" s="1077">
        <f>Raporti!O38</f>
        <v>0</v>
      </c>
      <c r="T48" s="1098"/>
      <c r="U48" s="726">
        <f>Raporti!O39</f>
        <v>0</v>
      </c>
      <c r="V48" s="1077">
        <f>S48+U48</f>
        <v>0</v>
      </c>
      <c r="W48" s="1078"/>
      <c r="X48" s="1134"/>
      <c r="Y48" s="1167"/>
    </row>
    <row r="49" spans="1:28" ht="14.1" customHeight="1" x14ac:dyDescent="0.2">
      <c r="A49" s="1135" t="s">
        <v>45</v>
      </c>
      <c r="B49" s="1138" t="s">
        <v>69</v>
      </c>
      <c r="C49" s="1139"/>
      <c r="D49" s="1139"/>
      <c r="E49" s="1139"/>
      <c r="F49" s="1139"/>
      <c r="G49" s="1139"/>
      <c r="H49" s="1139"/>
      <c r="I49" s="1139"/>
      <c r="J49" s="1118"/>
      <c r="K49" s="1119"/>
      <c r="L49" s="1119"/>
      <c r="M49" s="1119"/>
      <c r="N49" s="1119"/>
      <c r="O49" s="1120"/>
      <c r="P49" s="1140" t="s">
        <v>42</v>
      </c>
      <c r="Q49" s="1142" t="s">
        <v>70</v>
      </c>
      <c r="R49" s="1143"/>
      <c r="S49" s="1143"/>
      <c r="T49" s="1143"/>
      <c r="U49" s="1143"/>
      <c r="V49" s="1143"/>
      <c r="W49" s="1143"/>
      <c r="X49" s="1144"/>
      <c r="Y49" s="1145"/>
    </row>
    <row r="50" spans="1:28" ht="14.1" customHeight="1" x14ac:dyDescent="0.2">
      <c r="A50" s="1136"/>
      <c r="B50" s="1146" t="s">
        <v>71</v>
      </c>
      <c r="C50" s="1147"/>
      <c r="D50" s="1147"/>
      <c r="E50" s="1147"/>
      <c r="F50" s="1147" t="s">
        <v>72</v>
      </c>
      <c r="G50" s="1147"/>
      <c r="H50" s="1147"/>
      <c r="I50" s="1147"/>
      <c r="J50" s="1121"/>
      <c r="K50" s="1122"/>
      <c r="L50" s="1122"/>
      <c r="M50" s="1122"/>
      <c r="N50" s="1122"/>
      <c r="O50" s="1123"/>
      <c r="P50" s="1140"/>
      <c r="Q50" s="1148" t="s">
        <v>73</v>
      </c>
      <c r="R50" s="1149"/>
      <c r="S50" s="1149"/>
      <c r="T50" s="1148" t="s">
        <v>74</v>
      </c>
      <c r="U50" s="1149"/>
      <c r="V50" s="1152"/>
      <c r="W50" s="1149" t="s">
        <v>75</v>
      </c>
      <c r="X50" s="1149"/>
      <c r="Y50" s="1152"/>
      <c r="AB50" s="9"/>
    </row>
    <row r="51" spans="1:28" ht="14.1" customHeight="1" x14ac:dyDescent="0.25">
      <c r="A51" s="1137"/>
      <c r="B51" s="173" t="s">
        <v>0</v>
      </c>
      <c r="C51" s="733" t="s">
        <v>1</v>
      </c>
      <c r="D51" s="1156" t="s">
        <v>42</v>
      </c>
      <c r="E51" s="1157"/>
      <c r="F51" s="733" t="s">
        <v>0</v>
      </c>
      <c r="G51" s="1158" t="s">
        <v>1</v>
      </c>
      <c r="H51" s="1158"/>
      <c r="I51" s="732" t="s">
        <v>42</v>
      </c>
      <c r="J51" s="1121"/>
      <c r="K51" s="1122"/>
      <c r="L51" s="1122"/>
      <c r="M51" s="1122"/>
      <c r="N51" s="1122"/>
      <c r="O51" s="1123"/>
      <c r="P51" s="1141"/>
      <c r="Q51" s="1150"/>
      <c r="R51" s="1151"/>
      <c r="S51" s="1151"/>
      <c r="T51" s="1153"/>
      <c r="U51" s="1154"/>
      <c r="V51" s="1155"/>
      <c r="W51" s="1154"/>
      <c r="X51" s="1154"/>
      <c r="Y51" s="1155"/>
    </row>
    <row r="52" spans="1:28" ht="14.1" customHeight="1" x14ac:dyDescent="0.25">
      <c r="A52" s="166" t="s">
        <v>119</v>
      </c>
      <c r="B52" s="730">
        <f>'Perioda 1'!AB3</f>
        <v>0</v>
      </c>
      <c r="C52" s="730">
        <f>'Perioda 1'!AD3</f>
        <v>0</v>
      </c>
      <c r="D52" s="1082">
        <f>B52+C52</f>
        <v>0</v>
      </c>
      <c r="E52" s="1070"/>
      <c r="F52" s="722">
        <f>'Perioda 1'!AC3</f>
        <v>0</v>
      </c>
      <c r="G52" s="1069">
        <f>'Perioda 1'!AE3</f>
        <v>0</v>
      </c>
      <c r="H52" s="1069"/>
      <c r="I52" s="730">
        <f>F52+G52</f>
        <v>0</v>
      </c>
      <c r="J52" s="1121"/>
      <c r="K52" s="1122"/>
      <c r="L52" s="1122"/>
      <c r="M52" s="1122"/>
      <c r="N52" s="1122"/>
      <c r="O52" s="1123"/>
      <c r="P52" s="174" t="s">
        <v>119</v>
      </c>
      <c r="Q52" s="1071">
        <f>'Planifikimi i orëve'!C25</f>
        <v>0</v>
      </c>
      <c r="R52" s="1080"/>
      <c r="S52" s="1080"/>
      <c r="T52" s="1079">
        <f>'Planifikimi i orëve'!D25</f>
        <v>0</v>
      </c>
      <c r="U52" s="1080"/>
      <c r="V52" s="1072"/>
      <c r="W52" s="1080">
        <f>'Planifikimi i orëve'!E25</f>
        <v>0</v>
      </c>
      <c r="X52" s="1080"/>
      <c r="Y52" s="1072"/>
    </row>
    <row r="53" spans="1:28" ht="14.1" customHeight="1" thickBot="1" x14ac:dyDescent="0.3">
      <c r="A53" s="166" t="s">
        <v>120</v>
      </c>
      <c r="B53" s="730">
        <f>'Perioda 2'!AB3</f>
        <v>0</v>
      </c>
      <c r="C53" s="730">
        <f>'Perioda 2'!AD3</f>
        <v>0</v>
      </c>
      <c r="D53" s="1082">
        <f>B53+C53</f>
        <v>0</v>
      </c>
      <c r="E53" s="1070"/>
      <c r="F53" s="722">
        <f>'Perioda 2'!AC3</f>
        <v>0</v>
      </c>
      <c r="G53" s="1069">
        <f>'Perioda 2'!AE3</f>
        <v>0</v>
      </c>
      <c r="H53" s="1069"/>
      <c r="I53" s="730">
        <f>F53+G53</f>
        <v>0</v>
      </c>
      <c r="J53" s="1121"/>
      <c r="K53" s="1122"/>
      <c r="L53" s="1122"/>
      <c r="M53" s="1122"/>
      <c r="N53" s="1122"/>
      <c r="O53" s="1123"/>
      <c r="P53" s="174" t="s">
        <v>120</v>
      </c>
      <c r="Q53" s="1071">
        <f>'Planifikimi i orëve'!F25</f>
        <v>0</v>
      </c>
      <c r="R53" s="1080"/>
      <c r="S53" s="1080"/>
      <c r="T53" s="1079">
        <f>'Planifikimi i orëve'!G25</f>
        <v>0</v>
      </c>
      <c r="U53" s="1080"/>
      <c r="V53" s="1072"/>
      <c r="W53" s="1080">
        <f>'Planifikimi i orëve'!H25</f>
        <v>0</v>
      </c>
      <c r="X53" s="1080"/>
      <c r="Y53" s="1072"/>
    </row>
    <row r="54" spans="1:28" ht="14.1" customHeight="1" thickBot="1" x14ac:dyDescent="0.3">
      <c r="A54" s="736" t="s">
        <v>36</v>
      </c>
      <c r="B54" s="727">
        <f>SUM(B52:B53)</f>
        <v>0</v>
      </c>
      <c r="C54" s="727">
        <f>SUM(C52:C53)</f>
        <v>0</v>
      </c>
      <c r="D54" s="1077">
        <f>B54+C54</f>
        <v>0</v>
      </c>
      <c r="E54" s="1078">
        <f>SUM(E52:E53)</f>
        <v>0</v>
      </c>
      <c r="F54" s="727">
        <f>SUM(F52:F53)</f>
        <v>0</v>
      </c>
      <c r="G54" s="1098">
        <f>SUM(G52:G53)</f>
        <v>0</v>
      </c>
      <c r="H54" s="1078"/>
      <c r="I54" s="727">
        <f>F54+G54</f>
        <v>0</v>
      </c>
      <c r="J54" s="1124"/>
      <c r="K54" s="1125"/>
      <c r="L54" s="1125"/>
      <c r="M54" s="1125"/>
      <c r="N54" s="1125"/>
      <c r="O54" s="1126"/>
      <c r="P54" s="364" t="s">
        <v>36</v>
      </c>
      <c r="Q54" s="1075">
        <f>'Planifikimi i orëve'!I25</f>
        <v>0</v>
      </c>
      <c r="R54" s="1127"/>
      <c r="S54" s="1127"/>
      <c r="T54" s="1075">
        <f>'Planifikimi i orëve'!J25</f>
        <v>0</v>
      </c>
      <c r="U54" s="1127"/>
      <c r="V54" s="1074"/>
      <c r="W54" s="1127">
        <f>'Planifikimi i orëve'!K25</f>
        <v>0</v>
      </c>
      <c r="X54" s="1127"/>
      <c r="Y54" s="1074"/>
    </row>
    <row r="55" spans="1:28" ht="5.0999999999999996" customHeight="1" x14ac:dyDescent="0.2">
      <c r="A55" s="1206"/>
      <c r="B55" s="1206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</row>
    <row r="56" spans="1:28" ht="16.5" customHeight="1" thickBot="1" x14ac:dyDescent="0.3">
      <c r="A56" s="1208" t="s">
        <v>81</v>
      </c>
      <c r="B56" s="1208"/>
      <c r="C56" s="1128">
        <v>44747</v>
      </c>
      <c r="D56" s="1128"/>
      <c r="E56" s="11"/>
      <c r="F56" s="7"/>
      <c r="G56" s="7"/>
      <c r="H56" s="7"/>
      <c r="I56" s="7"/>
      <c r="J56" s="7"/>
      <c r="K56" s="7"/>
      <c r="L56" s="7"/>
      <c r="M56" s="10"/>
      <c r="N56" s="1209" t="s">
        <v>117</v>
      </c>
      <c r="O56" s="1209"/>
      <c r="P56" s="1209"/>
      <c r="Q56" s="1209"/>
      <c r="R56" s="1209"/>
      <c r="S56" s="1129" t="str">
        <f>Ditari!H2</f>
        <v>Skender Gashi</v>
      </c>
      <c r="T56" s="1130"/>
      <c r="U56" s="1130"/>
      <c r="V56" s="1130"/>
      <c r="W56" s="1130"/>
      <c r="X56" s="1130"/>
      <c r="Y56" s="1131"/>
    </row>
    <row r="57" spans="1:28" x14ac:dyDescent="0.2">
      <c r="A57" s="1207"/>
      <c r="B57" s="1207"/>
      <c r="C57" s="1207"/>
      <c r="D57" s="1207"/>
      <c r="E57" s="1207"/>
      <c r="F57" s="1207"/>
      <c r="G57" s="1207"/>
      <c r="H57" s="1207"/>
      <c r="I57" s="1207"/>
      <c r="J57" s="1207"/>
      <c r="K57" s="1207"/>
      <c r="L57" s="1207"/>
      <c r="M57" s="1207"/>
      <c r="N57" s="1207"/>
      <c r="O57" s="1207"/>
      <c r="P57" s="1207"/>
      <c r="Q57" s="1207"/>
      <c r="R57" s="1207"/>
      <c r="S57" s="1207"/>
      <c r="T57" s="1207"/>
      <c r="U57" s="1207"/>
      <c r="V57" s="1207"/>
      <c r="W57" s="1207"/>
      <c r="X57" s="1207"/>
      <c r="Y57" s="1207"/>
    </row>
  </sheetData>
  <sheetProtection algorithmName="SHA-512" hashValue="HHbLx0YPMevJBw64h6r5gPLxY7+4HzqR3m2Cg++DD2K5lH1L2zUpt0eDdtkjVGsIfbDl/eXT7KoVT0yAomfhRg==" saltValue="e8qorx1A5/0Di67yceOR3A==" spinCount="100000" sheet="1" objects="1" scenarios="1"/>
  <mergeCells count="185">
    <mergeCell ref="Z33:AA33"/>
    <mergeCell ref="AB33:AC33"/>
    <mergeCell ref="A55:Y55"/>
    <mergeCell ref="A57:Y57"/>
    <mergeCell ref="A56:B56"/>
    <mergeCell ref="N56:R56"/>
    <mergeCell ref="E6:G6"/>
    <mergeCell ref="H6:J6"/>
    <mergeCell ref="K6:M6"/>
    <mergeCell ref="N6:P6"/>
    <mergeCell ref="B11:D11"/>
    <mergeCell ref="B12:D12"/>
    <mergeCell ref="B13:D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26:D26"/>
    <mergeCell ref="B29:D29"/>
    <mergeCell ref="T2:U2"/>
    <mergeCell ref="E3:J3"/>
    <mergeCell ref="K3:Q3"/>
    <mergeCell ref="A4:C4"/>
    <mergeCell ref="D4:W4"/>
    <mergeCell ref="B8:D8"/>
    <mergeCell ref="B9:D9"/>
    <mergeCell ref="B10:D10"/>
    <mergeCell ref="Q6:S6"/>
    <mergeCell ref="T6:V6"/>
    <mergeCell ref="W6:Y6"/>
    <mergeCell ref="E7:G7"/>
    <mergeCell ref="H7:J7"/>
    <mergeCell ref="K7:M7"/>
    <mergeCell ref="N7:P7"/>
    <mergeCell ref="Q7:S7"/>
    <mergeCell ref="T7:V7"/>
    <mergeCell ref="W7:Y7"/>
    <mergeCell ref="B27:D27"/>
    <mergeCell ref="A2:S2"/>
    <mergeCell ref="B32:E32"/>
    <mergeCell ref="F32:I32"/>
    <mergeCell ref="J32:N32"/>
    <mergeCell ref="O32:V32"/>
    <mergeCell ref="T33:V33"/>
    <mergeCell ref="D33:E33"/>
    <mergeCell ref="J33:K33"/>
    <mergeCell ref="M33:N33"/>
    <mergeCell ref="O33:Q33"/>
    <mergeCell ref="R33:S33"/>
    <mergeCell ref="T34:V34"/>
    <mergeCell ref="D35:E35"/>
    <mergeCell ref="D36:E36"/>
    <mergeCell ref="O36:Q36"/>
    <mergeCell ref="R36:S36"/>
    <mergeCell ref="T36:V36"/>
    <mergeCell ref="J35:K35"/>
    <mergeCell ref="M35:N35"/>
    <mergeCell ref="R35:S35"/>
    <mergeCell ref="T35:V35"/>
    <mergeCell ref="D42:E42"/>
    <mergeCell ref="P42:Q42"/>
    <mergeCell ref="L41:M41"/>
    <mergeCell ref="D41:E41"/>
    <mergeCell ref="L42:M42"/>
    <mergeCell ref="P41:Q41"/>
    <mergeCell ref="P40:Q40"/>
    <mergeCell ref="A37:Y37"/>
    <mergeCell ref="A38:A39"/>
    <mergeCell ref="B38:E38"/>
    <mergeCell ref="F38:I38"/>
    <mergeCell ref="Y38:Y48"/>
    <mergeCell ref="D39:E39"/>
    <mergeCell ref="L40:M40"/>
    <mergeCell ref="P39:Q39"/>
    <mergeCell ref="D40:E40"/>
    <mergeCell ref="A44:A45"/>
    <mergeCell ref="B44:E44"/>
    <mergeCell ref="F44:I44"/>
    <mergeCell ref="J44:N44"/>
    <mergeCell ref="O44:R44"/>
    <mergeCell ref="S44:W44"/>
    <mergeCell ref="V45:W45"/>
    <mergeCell ref="M45:N45"/>
    <mergeCell ref="P45:Q45"/>
    <mergeCell ref="S45:T45"/>
    <mergeCell ref="D45:E45"/>
    <mergeCell ref="G45:H45"/>
    <mergeCell ref="J45:K45"/>
    <mergeCell ref="D48:E48"/>
    <mergeCell ref="G48:H48"/>
    <mergeCell ref="J48:K48"/>
    <mergeCell ref="S46:T46"/>
    <mergeCell ref="V46:W46"/>
    <mergeCell ref="D47:E47"/>
    <mergeCell ref="G47:H47"/>
    <mergeCell ref="J47:K47"/>
    <mergeCell ref="V47:W47"/>
    <mergeCell ref="M47:N47"/>
    <mergeCell ref="P47:Q47"/>
    <mergeCell ref="S47:T47"/>
    <mergeCell ref="D46:E46"/>
    <mergeCell ref="G46:H46"/>
    <mergeCell ref="J46:K46"/>
    <mergeCell ref="M46:N46"/>
    <mergeCell ref="P46:Q46"/>
    <mergeCell ref="A49:A51"/>
    <mergeCell ref="B49:I49"/>
    <mergeCell ref="P49:P51"/>
    <mergeCell ref="Q49:Y49"/>
    <mergeCell ref="B50:E50"/>
    <mergeCell ref="F50:I50"/>
    <mergeCell ref="Q50:S51"/>
    <mergeCell ref="T50:V51"/>
    <mergeCell ref="W50:Y51"/>
    <mergeCell ref="D51:E51"/>
    <mergeCell ref="G51:H51"/>
    <mergeCell ref="A43:W43"/>
    <mergeCell ref="J49:O54"/>
    <mergeCell ref="T54:V54"/>
    <mergeCell ref="W54:Y54"/>
    <mergeCell ref="C56:D56"/>
    <mergeCell ref="S56:Y56"/>
    <mergeCell ref="D54:E54"/>
    <mergeCell ref="G54:H54"/>
    <mergeCell ref="Q54:S54"/>
    <mergeCell ref="D53:E53"/>
    <mergeCell ref="G53:H53"/>
    <mergeCell ref="Q53:S53"/>
    <mergeCell ref="T53:V53"/>
    <mergeCell ref="W53:Y53"/>
    <mergeCell ref="D52:E52"/>
    <mergeCell ref="G52:H52"/>
    <mergeCell ref="V48:W48"/>
    <mergeCell ref="M48:N48"/>
    <mergeCell ref="P48:Q48"/>
    <mergeCell ref="S48:T48"/>
    <mergeCell ref="Q52:S52"/>
    <mergeCell ref="T52:V52"/>
    <mergeCell ref="W52:Y52"/>
    <mergeCell ref="X44:X48"/>
    <mergeCell ref="T42:U42"/>
    <mergeCell ref="R38:U38"/>
    <mergeCell ref="V38:X39"/>
    <mergeCell ref="W40:X40"/>
    <mergeCell ref="W41:X41"/>
    <mergeCell ref="W42:X42"/>
    <mergeCell ref="H39:I39"/>
    <mergeCell ref="H40:I40"/>
    <mergeCell ref="H41:I41"/>
    <mergeCell ref="H42:I42"/>
    <mergeCell ref="L39:M39"/>
    <mergeCell ref="J38:M38"/>
    <mergeCell ref="N38:Q38"/>
    <mergeCell ref="A1:Y1"/>
    <mergeCell ref="V2:Y2"/>
    <mergeCell ref="R3:Y3"/>
    <mergeCell ref="A6:D7"/>
    <mergeCell ref="B28:D28"/>
    <mergeCell ref="T39:U39"/>
    <mergeCell ref="T40:U40"/>
    <mergeCell ref="T41:U41"/>
    <mergeCell ref="H33:I33"/>
    <mergeCell ref="H34:I34"/>
    <mergeCell ref="H35:I35"/>
    <mergeCell ref="H36:I36"/>
    <mergeCell ref="J36:K36"/>
    <mergeCell ref="M36:N36"/>
    <mergeCell ref="O35:Q35"/>
    <mergeCell ref="D34:E34"/>
    <mergeCell ref="J34:K34"/>
    <mergeCell ref="M34:N34"/>
    <mergeCell ref="O34:Q34"/>
    <mergeCell ref="R34:S34"/>
    <mergeCell ref="B30:D30"/>
    <mergeCell ref="A31:Y31"/>
    <mergeCell ref="A32:A33"/>
    <mergeCell ref="W32:Y36"/>
  </mergeCells>
  <pageMargins left="0.75" right="0.75" top="1" bottom="1" header="0.5" footer="0.5"/>
  <pageSetup scale="88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B1:AO38"/>
  <sheetViews>
    <sheetView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O7" sqref="O7"/>
    </sheetView>
  </sheetViews>
  <sheetFormatPr defaultRowHeight="15" x14ac:dyDescent="0.25"/>
  <cols>
    <col min="1" max="1" width="9.140625" style="1"/>
    <col min="2" max="2" width="3.7109375" style="1" customWidth="1"/>
    <col min="3" max="3" width="5.7109375" style="1" customWidth="1"/>
    <col min="4" max="5" width="6.28515625" style="1" customWidth="1"/>
    <col min="6" max="23" width="5.7109375" style="1" customWidth="1"/>
    <col min="24" max="58" width="8.7109375" style="1" customWidth="1"/>
    <col min="59" max="16384" width="9.140625" style="1"/>
  </cols>
  <sheetData>
    <row r="1" spans="2:41" ht="19.5" thickBot="1" x14ac:dyDescent="0.35">
      <c r="B1" s="1219" t="s">
        <v>158</v>
      </c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1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</row>
    <row r="2" spans="2:41" ht="18" customHeight="1" thickBot="1" x14ac:dyDescent="0.35">
      <c r="B2" s="1216" t="s">
        <v>2</v>
      </c>
      <c r="C2" s="1216"/>
      <c r="D2" s="694" t="str">
        <f>Emrat!A3</f>
        <v>X-1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41" ht="9.9499999999999993" customHeight="1" thickBot="1" x14ac:dyDescent="0.3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2:41" ht="20.100000000000001" customHeight="1" x14ac:dyDescent="0.25">
      <c r="B4" s="85"/>
      <c r="C4" s="1225" t="s">
        <v>52</v>
      </c>
      <c r="D4" s="1226"/>
      <c r="E4" s="1225" t="s">
        <v>156</v>
      </c>
      <c r="F4" s="1226"/>
      <c r="G4" s="1225" t="s">
        <v>23</v>
      </c>
      <c r="H4" s="1226"/>
      <c r="I4" s="1225" t="s">
        <v>54</v>
      </c>
      <c r="J4" s="1226"/>
      <c r="K4" s="1225" t="s">
        <v>137</v>
      </c>
      <c r="L4" s="1226"/>
      <c r="M4" s="1225" t="s">
        <v>141</v>
      </c>
      <c r="N4" s="1226"/>
      <c r="O4" s="1225" t="s">
        <v>174</v>
      </c>
      <c r="P4" s="1226"/>
      <c r="Q4" s="1225" t="s">
        <v>135</v>
      </c>
      <c r="R4" s="1257"/>
      <c r="S4" s="1225" t="s">
        <v>47</v>
      </c>
      <c r="T4" s="1257"/>
      <c r="U4" s="1243" t="s">
        <v>136</v>
      </c>
      <c r="V4" s="1244"/>
      <c r="W4" s="1245"/>
    </row>
    <row r="5" spans="2:41" ht="20.100000000000001" customHeight="1" thickBot="1" x14ac:dyDescent="0.3">
      <c r="B5" s="85"/>
      <c r="C5" s="1229"/>
      <c r="D5" s="1230"/>
      <c r="E5" s="1229"/>
      <c r="F5" s="1230"/>
      <c r="G5" s="1229"/>
      <c r="H5" s="1230"/>
      <c r="I5" s="1229"/>
      <c r="J5" s="1230"/>
      <c r="K5" s="1229"/>
      <c r="L5" s="1230"/>
      <c r="M5" s="1229"/>
      <c r="N5" s="1230"/>
      <c r="O5" s="1229"/>
      <c r="P5" s="1230"/>
      <c r="Q5" s="1229"/>
      <c r="R5" s="1258"/>
      <c r="S5" s="1229"/>
      <c r="T5" s="1258"/>
      <c r="U5" s="1246"/>
      <c r="V5" s="1247"/>
      <c r="W5" s="1248"/>
    </row>
    <row r="6" spans="2:41" x14ac:dyDescent="0.25">
      <c r="B6" s="85"/>
      <c r="C6" s="133" t="s">
        <v>0</v>
      </c>
      <c r="D6" s="134" t="s">
        <v>1</v>
      </c>
      <c r="E6" s="133" t="s">
        <v>0</v>
      </c>
      <c r="F6" s="134" t="s">
        <v>1</v>
      </c>
      <c r="G6" s="133" t="s">
        <v>0</v>
      </c>
      <c r="H6" s="134" t="s">
        <v>1</v>
      </c>
      <c r="I6" s="133" t="s">
        <v>0</v>
      </c>
      <c r="J6" s="134" t="s">
        <v>1</v>
      </c>
      <c r="K6" s="133" t="s">
        <v>0</v>
      </c>
      <c r="L6" s="134" t="s">
        <v>1</v>
      </c>
      <c r="M6" s="133" t="s">
        <v>0</v>
      </c>
      <c r="N6" s="135" t="s">
        <v>1</v>
      </c>
      <c r="O6" s="136" t="s">
        <v>0</v>
      </c>
      <c r="P6" s="137" t="s">
        <v>1</v>
      </c>
      <c r="Q6" s="133" t="s">
        <v>0</v>
      </c>
      <c r="R6" s="134" t="s">
        <v>1</v>
      </c>
      <c r="S6" s="133" t="s">
        <v>0</v>
      </c>
      <c r="T6" s="134" t="s">
        <v>1</v>
      </c>
      <c r="U6" s="138" t="s">
        <v>0</v>
      </c>
      <c r="V6" s="222" t="s">
        <v>1</v>
      </c>
      <c r="W6" s="223" t="s">
        <v>42</v>
      </c>
    </row>
    <row r="7" spans="2:41" ht="15.75" thickBot="1" x14ac:dyDescent="0.3">
      <c r="B7" s="85"/>
      <c r="C7" s="125">
        <f>Raporti!D11</f>
        <v>0</v>
      </c>
      <c r="D7" s="126">
        <f>Raporti!D12</f>
        <v>0</v>
      </c>
      <c r="E7" s="127">
        <f>Raporti!D14</f>
        <v>0</v>
      </c>
      <c r="F7" s="126">
        <f>Raporti!D15</f>
        <v>0</v>
      </c>
      <c r="G7" s="127">
        <f>Raporti!D17</f>
        <v>0</v>
      </c>
      <c r="H7" s="126">
        <f>Raporti!D18</f>
        <v>0</v>
      </c>
      <c r="I7" s="127">
        <f>Raporti!D20</f>
        <v>0</v>
      </c>
      <c r="J7" s="126">
        <f>Raporti!D21</f>
        <v>0</v>
      </c>
      <c r="K7" s="127">
        <f>Raporti!D26</f>
        <v>0</v>
      </c>
      <c r="L7" s="126">
        <f>Raporti!D27</f>
        <v>0</v>
      </c>
      <c r="M7" s="127">
        <f>Raporti!D29</f>
        <v>0</v>
      </c>
      <c r="N7" s="128">
        <f>Raporti!D30</f>
        <v>0</v>
      </c>
      <c r="O7" s="129">
        <f>Raporti!D32</f>
        <v>0</v>
      </c>
      <c r="P7" s="130">
        <f>Raporti!D33</f>
        <v>0</v>
      </c>
      <c r="Q7" s="330"/>
      <c r="R7" s="331"/>
      <c r="S7" s="131">
        <f>Raporti!D38</f>
        <v>0</v>
      </c>
      <c r="T7" s="132">
        <f>Raporti!D39</f>
        <v>0</v>
      </c>
      <c r="U7" s="267">
        <f>C7+E7+G7+I7+K7+M7+O7+Q7+S7</f>
        <v>0</v>
      </c>
      <c r="V7" s="268">
        <f>D7+F7+H7+J7+L7+N7+P7+R7+T7</f>
        <v>0</v>
      </c>
      <c r="W7" s="269">
        <f>U7+V7</f>
        <v>0</v>
      </c>
    </row>
    <row r="8" spans="2:41" ht="9.9499999999999993" customHeight="1" thickBot="1" x14ac:dyDescent="0.3">
      <c r="B8" s="85"/>
      <c r="C8" s="85"/>
      <c r="D8" s="85"/>
      <c r="E8" s="85"/>
      <c r="F8" s="85"/>
      <c r="G8" s="85"/>
      <c r="H8" s="85" t="s">
        <v>139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2:41" ht="9.9499999999999993" customHeight="1" thickBot="1" x14ac:dyDescent="0.3">
      <c r="B9" s="1217" t="s">
        <v>30</v>
      </c>
      <c r="C9" s="1262" t="s">
        <v>138</v>
      </c>
      <c r="D9" s="1263"/>
      <c r="E9" s="1263"/>
      <c r="F9" s="1264"/>
      <c r="G9" s="1249" t="s">
        <v>52</v>
      </c>
      <c r="H9" s="1250"/>
      <c r="I9" s="1225" t="s">
        <v>163</v>
      </c>
      <c r="J9" s="1226"/>
      <c r="K9" s="1225" t="s">
        <v>23</v>
      </c>
      <c r="L9" s="1226"/>
      <c r="M9" s="1225" t="s">
        <v>54</v>
      </c>
      <c r="N9" s="1226"/>
      <c r="O9" s="1225" t="s">
        <v>165</v>
      </c>
      <c r="P9" s="1226"/>
      <c r="Q9" s="1225" t="s">
        <v>47</v>
      </c>
      <c r="R9" s="1226"/>
      <c r="S9" s="1225" t="s">
        <v>136</v>
      </c>
      <c r="T9" s="1256"/>
      <c r="U9" s="1226"/>
    </row>
    <row r="10" spans="2:41" ht="9.9499999999999993" customHeight="1" thickBot="1" x14ac:dyDescent="0.3">
      <c r="B10" s="1218"/>
      <c r="C10" s="1262"/>
      <c r="D10" s="1263"/>
      <c r="E10" s="1263"/>
      <c r="F10" s="1264"/>
      <c r="G10" s="1251"/>
      <c r="H10" s="1228"/>
      <c r="I10" s="1227"/>
      <c r="J10" s="1228"/>
      <c r="K10" s="1227"/>
      <c r="L10" s="1228"/>
      <c r="M10" s="1227"/>
      <c r="N10" s="1228"/>
      <c r="O10" s="1227"/>
      <c r="P10" s="1228"/>
      <c r="Q10" s="1227"/>
      <c r="R10" s="1228"/>
      <c r="S10" s="1227"/>
      <c r="T10" s="1251"/>
      <c r="U10" s="1228"/>
    </row>
    <row r="11" spans="2:41" ht="9.9499999999999993" customHeight="1" thickBot="1" x14ac:dyDescent="0.3">
      <c r="B11" s="1218"/>
      <c r="C11" s="1262"/>
      <c r="D11" s="1263"/>
      <c r="E11" s="1263"/>
      <c r="F11" s="1264"/>
      <c r="G11" s="1252"/>
      <c r="H11" s="1230"/>
      <c r="I11" s="1229"/>
      <c r="J11" s="1230"/>
      <c r="K11" s="1229"/>
      <c r="L11" s="1230"/>
      <c r="M11" s="1229"/>
      <c r="N11" s="1230"/>
      <c r="O11" s="1229"/>
      <c r="P11" s="1230"/>
      <c r="Q11" s="1229"/>
      <c r="R11" s="1230"/>
      <c r="S11" s="1229"/>
      <c r="T11" s="1252"/>
      <c r="U11" s="1230"/>
    </row>
    <row r="12" spans="2:41" ht="15" customHeight="1" thickBot="1" x14ac:dyDescent="0.3">
      <c r="B12" s="1218"/>
      <c r="C12" s="1265" t="s">
        <v>134</v>
      </c>
      <c r="D12" s="1249"/>
      <c r="E12" s="1249"/>
      <c r="F12" s="1266"/>
      <c r="G12" s="548" t="s">
        <v>0</v>
      </c>
      <c r="H12" s="548" t="s">
        <v>1</v>
      </c>
      <c r="I12" s="548" t="s">
        <v>0</v>
      </c>
      <c r="J12" s="548" t="s">
        <v>1</v>
      </c>
      <c r="K12" s="548" t="s">
        <v>0</v>
      </c>
      <c r="L12" s="548" t="s">
        <v>1</v>
      </c>
      <c r="M12" s="548" t="s">
        <v>0</v>
      </c>
      <c r="N12" s="548" t="s">
        <v>1</v>
      </c>
      <c r="O12" s="548" t="s">
        <v>0</v>
      </c>
      <c r="P12" s="548" t="s">
        <v>1</v>
      </c>
      <c r="Q12" s="548" t="s">
        <v>0</v>
      </c>
      <c r="R12" s="548" t="s">
        <v>1</v>
      </c>
      <c r="S12" s="548" t="s">
        <v>0</v>
      </c>
      <c r="T12" s="548" t="s">
        <v>1</v>
      </c>
      <c r="U12" s="549" t="s">
        <v>140</v>
      </c>
    </row>
    <row r="13" spans="2:41" ht="15" customHeight="1" x14ac:dyDescent="0.25">
      <c r="B13" s="553">
        <v>1</v>
      </c>
      <c r="C13" s="1259" t="str">
        <f>Ditari!F4</f>
        <v xml:space="preserve"> Gjuhë shqipe</v>
      </c>
      <c r="D13" s="1260"/>
      <c r="E13" s="1260"/>
      <c r="F13" s="1261"/>
      <c r="G13" s="574">
        <f>'Statistika 1'!D6</f>
        <v>0</v>
      </c>
      <c r="H13" s="584">
        <f>'Statistika 1'!E6</f>
        <v>0</v>
      </c>
      <c r="I13" s="590">
        <f>'Statistika 1'!G6</f>
        <v>0</v>
      </c>
      <c r="J13" s="575">
        <f>'Statistika 1'!H6</f>
        <v>0</v>
      </c>
      <c r="K13" s="587">
        <f>'Statistika 1'!J6</f>
        <v>0</v>
      </c>
      <c r="L13" s="584">
        <f>'Statistika 1'!K6</f>
        <v>0</v>
      </c>
      <c r="M13" s="590">
        <f>'Statistika 1'!M6</f>
        <v>0</v>
      </c>
      <c r="N13" s="575">
        <f>'Statistika 1'!N6</f>
        <v>0</v>
      </c>
      <c r="O13" s="572">
        <f>'Statistika 1'!S6</f>
        <v>0</v>
      </c>
      <c r="P13" s="592">
        <f>'Statistika 1'!T6</f>
        <v>0</v>
      </c>
      <c r="Q13" s="590">
        <f>'Statistika 1'!V6</f>
        <v>0</v>
      </c>
      <c r="R13" s="575">
        <f>'Statistika 1'!W6</f>
        <v>0</v>
      </c>
      <c r="S13" s="574">
        <f>G13+I13+K13+M13+O13+Q13</f>
        <v>0</v>
      </c>
      <c r="T13" s="582">
        <f>H13+J13+L13+N13+P13+R13</f>
        <v>0</v>
      </c>
      <c r="U13" s="550">
        <f>S13+T13</f>
        <v>0</v>
      </c>
    </row>
    <row r="14" spans="2:41" ht="15" customHeight="1" x14ac:dyDescent="0.25">
      <c r="B14" s="554">
        <v>2</v>
      </c>
      <c r="C14" s="1222" t="str">
        <f>Ditari!G4</f>
        <v xml:space="preserve"> Gjuhë angleze</v>
      </c>
      <c r="D14" s="1223"/>
      <c r="E14" s="1223"/>
      <c r="F14" s="1224"/>
      <c r="G14" s="576">
        <f>'Statistika 1'!D7</f>
        <v>0</v>
      </c>
      <c r="H14" s="585">
        <f>'Statistika 1'!E7</f>
        <v>0</v>
      </c>
      <c r="I14" s="591">
        <f>'Statistika 1'!G7</f>
        <v>0</v>
      </c>
      <c r="J14" s="577">
        <f>'Statistika 1'!H7</f>
        <v>0</v>
      </c>
      <c r="K14" s="588">
        <f>'Statistika 1'!J7</f>
        <v>0</v>
      </c>
      <c r="L14" s="585">
        <f>'Statistika 1'!K7</f>
        <v>0</v>
      </c>
      <c r="M14" s="591">
        <f>'Statistika 1'!M7</f>
        <v>0</v>
      </c>
      <c r="N14" s="577">
        <f>'Statistika 1'!N7</f>
        <v>0</v>
      </c>
      <c r="O14" s="573">
        <f>'Statistika 1'!S7</f>
        <v>0</v>
      </c>
      <c r="P14" s="593">
        <f>'Statistika 1'!T7</f>
        <v>0</v>
      </c>
      <c r="Q14" s="591">
        <f>'Statistika 1'!V7</f>
        <v>0</v>
      </c>
      <c r="R14" s="577">
        <f>'Statistika 1'!W7</f>
        <v>0</v>
      </c>
      <c r="S14" s="576">
        <f t="shared" ref="S14:S30" si="0">G14+I14+K14+M14+O14+Q14</f>
        <v>0</v>
      </c>
      <c r="T14" s="583">
        <f t="shared" ref="T14:T30" si="1">H14+J14+L14+N14+P14+R14</f>
        <v>0</v>
      </c>
      <c r="U14" s="551">
        <f>S14+T14</f>
        <v>0</v>
      </c>
    </row>
    <row r="15" spans="2:41" ht="15" customHeight="1" x14ac:dyDescent="0.25">
      <c r="B15" s="554">
        <v>3</v>
      </c>
      <c r="C15" s="1222" t="str">
        <f>Ditari!H4</f>
        <v xml:space="preserve"> Gjuhë gjermane</v>
      </c>
      <c r="D15" s="1223"/>
      <c r="E15" s="1223"/>
      <c r="F15" s="1224"/>
      <c r="G15" s="576">
        <f>'Statistika 1'!D8</f>
        <v>0</v>
      </c>
      <c r="H15" s="585">
        <f>'Statistika 1'!E8</f>
        <v>0</v>
      </c>
      <c r="I15" s="591">
        <f>'Statistika 1'!G8</f>
        <v>0</v>
      </c>
      <c r="J15" s="577">
        <f>'Statistika 1'!H8</f>
        <v>0</v>
      </c>
      <c r="K15" s="588">
        <f>'Statistika 1'!J8</f>
        <v>0</v>
      </c>
      <c r="L15" s="585">
        <f>'Statistika 1'!K8</f>
        <v>0</v>
      </c>
      <c r="M15" s="591">
        <f>'Statistika 1'!M8</f>
        <v>0</v>
      </c>
      <c r="N15" s="577">
        <f>'Statistika 1'!N8</f>
        <v>0</v>
      </c>
      <c r="O15" s="573">
        <f>'Statistika 1'!S8</f>
        <v>0</v>
      </c>
      <c r="P15" s="593">
        <f>'Statistika 1'!T8</f>
        <v>0</v>
      </c>
      <c r="Q15" s="591">
        <f>'Statistika 1'!V8</f>
        <v>0</v>
      </c>
      <c r="R15" s="577">
        <f>'Statistika 1'!W8</f>
        <v>0</v>
      </c>
      <c r="S15" s="576">
        <f t="shared" si="0"/>
        <v>0</v>
      </c>
      <c r="T15" s="583">
        <f t="shared" si="1"/>
        <v>0</v>
      </c>
      <c r="U15" s="551">
        <f t="shared" ref="U15:U29" si="2">S15+T15</f>
        <v>0</v>
      </c>
    </row>
    <row r="16" spans="2:41" ht="15" customHeight="1" x14ac:dyDescent="0.25">
      <c r="B16" s="554">
        <v>4</v>
      </c>
      <c r="C16" s="1222" t="str">
        <f>Ditari!I4</f>
        <v xml:space="preserve"> Gjuhë tjetër</v>
      </c>
      <c r="D16" s="1223"/>
      <c r="E16" s="1223"/>
      <c r="F16" s="1224"/>
      <c r="G16" s="576">
        <f>'Statistika 1'!D9</f>
        <v>0</v>
      </c>
      <c r="H16" s="585">
        <f>'Statistika 1'!E9</f>
        <v>0</v>
      </c>
      <c r="I16" s="591">
        <f>'Statistika 1'!G9</f>
        <v>0</v>
      </c>
      <c r="J16" s="577">
        <f>'Statistika 1'!H9</f>
        <v>0</v>
      </c>
      <c r="K16" s="588">
        <f>'Statistika 1'!J9</f>
        <v>0</v>
      </c>
      <c r="L16" s="585">
        <f>'Statistika 1'!K9</f>
        <v>0</v>
      </c>
      <c r="M16" s="591">
        <f>'Statistika 1'!M9</f>
        <v>0</v>
      </c>
      <c r="N16" s="577">
        <f>'Statistika 1'!N9</f>
        <v>0</v>
      </c>
      <c r="O16" s="573">
        <f>'Statistika 1'!S9</f>
        <v>0</v>
      </c>
      <c r="P16" s="593">
        <f>'Statistika 1'!T9</f>
        <v>0</v>
      </c>
      <c r="Q16" s="591">
        <f>'Statistika 1'!V9</f>
        <v>0</v>
      </c>
      <c r="R16" s="577">
        <f>'Statistika 1'!W9</f>
        <v>0</v>
      </c>
      <c r="S16" s="576">
        <f t="shared" si="0"/>
        <v>0</v>
      </c>
      <c r="T16" s="583">
        <f t="shared" si="1"/>
        <v>0</v>
      </c>
      <c r="U16" s="551">
        <f t="shared" si="2"/>
        <v>0</v>
      </c>
    </row>
    <row r="17" spans="2:21" ht="15" customHeight="1" x14ac:dyDescent="0.25">
      <c r="B17" s="554">
        <v>5</v>
      </c>
      <c r="C17" s="1222" t="str">
        <f>Ditari!J4</f>
        <v xml:space="preserve"> Art muzikor</v>
      </c>
      <c r="D17" s="1223"/>
      <c r="E17" s="1223"/>
      <c r="F17" s="1224"/>
      <c r="G17" s="576">
        <f>'Statistika 1'!D10</f>
        <v>0</v>
      </c>
      <c r="H17" s="585">
        <f>'Statistika 1'!E10</f>
        <v>0</v>
      </c>
      <c r="I17" s="591">
        <f>'Statistika 1'!G10</f>
        <v>0</v>
      </c>
      <c r="J17" s="577">
        <f>'Statistika 1'!H10</f>
        <v>0</v>
      </c>
      <c r="K17" s="588">
        <f>'Statistika 1'!J10</f>
        <v>0</v>
      </c>
      <c r="L17" s="585">
        <f>'Statistika 1'!K10</f>
        <v>0</v>
      </c>
      <c r="M17" s="591">
        <f>'Statistika 1'!M10</f>
        <v>0</v>
      </c>
      <c r="N17" s="577">
        <f>'Statistika 1'!N10</f>
        <v>0</v>
      </c>
      <c r="O17" s="573">
        <f>'Statistika 1'!S10</f>
        <v>0</v>
      </c>
      <c r="P17" s="593">
        <f>'Statistika 1'!T10</f>
        <v>0</v>
      </c>
      <c r="Q17" s="591">
        <f>'Statistika 1'!V10</f>
        <v>0</v>
      </c>
      <c r="R17" s="577">
        <f>'Statistika 1'!W10</f>
        <v>0</v>
      </c>
      <c r="S17" s="576">
        <f t="shared" si="0"/>
        <v>0</v>
      </c>
      <c r="T17" s="583">
        <f t="shared" si="1"/>
        <v>0</v>
      </c>
      <c r="U17" s="551">
        <f t="shared" si="2"/>
        <v>0</v>
      </c>
    </row>
    <row r="18" spans="2:21" ht="15" customHeight="1" x14ac:dyDescent="0.25">
      <c r="B18" s="554">
        <v>6</v>
      </c>
      <c r="C18" s="1222" t="str">
        <f>Ditari!K4</f>
        <v xml:space="preserve"> Art figurativ</v>
      </c>
      <c r="D18" s="1223"/>
      <c r="E18" s="1223"/>
      <c r="F18" s="1224"/>
      <c r="G18" s="576">
        <f>'Statistika 1'!D11</f>
        <v>0</v>
      </c>
      <c r="H18" s="585">
        <f>'Statistika 1'!E11</f>
        <v>0</v>
      </c>
      <c r="I18" s="591">
        <f>'Statistika 1'!G11</f>
        <v>0</v>
      </c>
      <c r="J18" s="577">
        <f>'Statistika 1'!H11</f>
        <v>0</v>
      </c>
      <c r="K18" s="588">
        <f>'Statistika 1'!J11</f>
        <v>0</v>
      </c>
      <c r="L18" s="585">
        <f>'Statistika 1'!K11</f>
        <v>0</v>
      </c>
      <c r="M18" s="591">
        <f>'Statistika 1'!M11</f>
        <v>0</v>
      </c>
      <c r="N18" s="577">
        <f>'Statistika 1'!N11</f>
        <v>0</v>
      </c>
      <c r="O18" s="573">
        <f>'Statistika 1'!S11</f>
        <v>0</v>
      </c>
      <c r="P18" s="593">
        <f>'Statistika 1'!T11</f>
        <v>0</v>
      </c>
      <c r="Q18" s="591">
        <f>'Statistika 1'!V11</f>
        <v>0</v>
      </c>
      <c r="R18" s="577">
        <f>'Statistika 1'!W11</f>
        <v>0</v>
      </c>
      <c r="S18" s="576">
        <f t="shared" si="0"/>
        <v>0</v>
      </c>
      <c r="T18" s="583">
        <f t="shared" si="1"/>
        <v>0</v>
      </c>
      <c r="U18" s="551">
        <f t="shared" si="2"/>
        <v>0</v>
      </c>
    </row>
    <row r="19" spans="2:21" ht="15" customHeight="1" x14ac:dyDescent="0.25">
      <c r="B19" s="554">
        <v>7</v>
      </c>
      <c r="C19" s="1222" t="str">
        <f>Ditari!L4</f>
        <v xml:space="preserve"> Matematikë</v>
      </c>
      <c r="D19" s="1223"/>
      <c r="E19" s="1223"/>
      <c r="F19" s="1224"/>
      <c r="G19" s="576">
        <f>'Statistika 1'!D12</f>
        <v>0</v>
      </c>
      <c r="H19" s="585">
        <f>'Statistika 1'!E12</f>
        <v>0</v>
      </c>
      <c r="I19" s="591">
        <f>'Statistika 1'!G12</f>
        <v>0</v>
      </c>
      <c r="J19" s="577">
        <f>'Statistika 1'!H12</f>
        <v>0</v>
      </c>
      <c r="K19" s="588">
        <f>'Statistika 1'!J12</f>
        <v>0</v>
      </c>
      <c r="L19" s="585">
        <f>'Statistika 1'!K12</f>
        <v>0</v>
      </c>
      <c r="M19" s="591">
        <f>'Statistika 1'!M12</f>
        <v>0</v>
      </c>
      <c r="N19" s="577">
        <f>'Statistika 1'!N12</f>
        <v>0</v>
      </c>
      <c r="O19" s="573">
        <f>'Statistika 1'!S12</f>
        <v>0</v>
      </c>
      <c r="P19" s="593">
        <f>'Statistika 1'!T12</f>
        <v>0</v>
      </c>
      <c r="Q19" s="591">
        <f>'Statistika 1'!V12</f>
        <v>0</v>
      </c>
      <c r="R19" s="577">
        <f>'Statistika 1'!W12</f>
        <v>0</v>
      </c>
      <c r="S19" s="576">
        <f t="shared" si="0"/>
        <v>0</v>
      </c>
      <c r="T19" s="583">
        <f t="shared" si="1"/>
        <v>0</v>
      </c>
      <c r="U19" s="551">
        <f t="shared" si="2"/>
        <v>0</v>
      </c>
    </row>
    <row r="20" spans="2:21" ht="15" customHeight="1" x14ac:dyDescent="0.25">
      <c r="B20" s="554">
        <v>8</v>
      </c>
      <c r="C20" s="1222" t="str">
        <f>Ditari!M4</f>
        <v xml:space="preserve"> Biologji</v>
      </c>
      <c r="D20" s="1223"/>
      <c r="E20" s="1223"/>
      <c r="F20" s="1224"/>
      <c r="G20" s="576">
        <f>'Statistika 1'!D13</f>
        <v>0</v>
      </c>
      <c r="H20" s="585">
        <f>'Statistika 1'!E13</f>
        <v>0</v>
      </c>
      <c r="I20" s="591">
        <f>'Statistika 1'!G13</f>
        <v>0</v>
      </c>
      <c r="J20" s="577">
        <f>'Statistika 1'!H13</f>
        <v>0</v>
      </c>
      <c r="K20" s="588">
        <f>'Statistika 1'!J13</f>
        <v>0</v>
      </c>
      <c r="L20" s="585">
        <f>'Statistika 1'!K13</f>
        <v>0</v>
      </c>
      <c r="M20" s="591">
        <f>'Statistika 1'!M13</f>
        <v>0</v>
      </c>
      <c r="N20" s="577">
        <f>'Statistika 1'!N13</f>
        <v>0</v>
      </c>
      <c r="O20" s="573">
        <f>'Statistika 1'!S13</f>
        <v>0</v>
      </c>
      <c r="P20" s="593">
        <f>'Statistika 1'!T13</f>
        <v>0</v>
      </c>
      <c r="Q20" s="591">
        <f>'Statistika 1'!V13</f>
        <v>0</v>
      </c>
      <c r="R20" s="577">
        <f>'Statistika 1'!W13</f>
        <v>0</v>
      </c>
      <c r="S20" s="576">
        <f t="shared" si="0"/>
        <v>0</v>
      </c>
      <c r="T20" s="583">
        <f t="shared" si="1"/>
        <v>0</v>
      </c>
      <c r="U20" s="551">
        <f t="shared" si="2"/>
        <v>0</v>
      </c>
    </row>
    <row r="21" spans="2:21" ht="15" customHeight="1" x14ac:dyDescent="0.25">
      <c r="B21" s="554">
        <v>9</v>
      </c>
      <c r="C21" s="1222" t="str">
        <f>Ditari!N4</f>
        <v xml:space="preserve"> Fizikë</v>
      </c>
      <c r="D21" s="1223"/>
      <c r="E21" s="1223"/>
      <c r="F21" s="1224"/>
      <c r="G21" s="576">
        <f>'Statistika 1'!D14</f>
        <v>0</v>
      </c>
      <c r="H21" s="585">
        <f>'Statistika 1'!E14</f>
        <v>0</v>
      </c>
      <c r="I21" s="591">
        <f>'Statistika 1'!G14</f>
        <v>0</v>
      </c>
      <c r="J21" s="577">
        <f>'Statistika 1'!H14</f>
        <v>0</v>
      </c>
      <c r="K21" s="588">
        <f>'Statistika 1'!J14</f>
        <v>0</v>
      </c>
      <c r="L21" s="585">
        <f>'Statistika 1'!K14</f>
        <v>0</v>
      </c>
      <c r="M21" s="591">
        <f>'Statistika 1'!M14</f>
        <v>0</v>
      </c>
      <c r="N21" s="577">
        <f>'Statistika 1'!N14</f>
        <v>0</v>
      </c>
      <c r="O21" s="573">
        <f>'Statistika 1'!S14</f>
        <v>0</v>
      </c>
      <c r="P21" s="593">
        <f>'Statistika 1'!T14</f>
        <v>0</v>
      </c>
      <c r="Q21" s="591">
        <f>'Statistika 1'!V14</f>
        <v>0</v>
      </c>
      <c r="R21" s="577">
        <f>'Statistika 1'!W14</f>
        <v>0</v>
      </c>
      <c r="S21" s="576">
        <f t="shared" si="0"/>
        <v>0</v>
      </c>
      <c r="T21" s="583">
        <f t="shared" si="1"/>
        <v>0</v>
      </c>
      <c r="U21" s="551">
        <f t="shared" si="2"/>
        <v>0</v>
      </c>
    </row>
    <row r="22" spans="2:21" ht="15" customHeight="1" x14ac:dyDescent="0.25">
      <c r="B22" s="554">
        <v>10</v>
      </c>
      <c r="C22" s="1222" t="str">
        <f>Ditari!O4</f>
        <v xml:space="preserve"> Kimi</v>
      </c>
      <c r="D22" s="1223"/>
      <c r="E22" s="1223"/>
      <c r="F22" s="1224"/>
      <c r="G22" s="576">
        <f>'Statistika 1'!D15</f>
        <v>0</v>
      </c>
      <c r="H22" s="585">
        <f>'Statistika 1'!E15</f>
        <v>0</v>
      </c>
      <c r="I22" s="591">
        <f>'Statistika 1'!G15</f>
        <v>0</v>
      </c>
      <c r="J22" s="577">
        <f>'Statistika 1'!H15</f>
        <v>0</v>
      </c>
      <c r="K22" s="588">
        <f>'Statistika 1'!J15</f>
        <v>0</v>
      </c>
      <c r="L22" s="585">
        <f>'Statistika 1'!K15</f>
        <v>0</v>
      </c>
      <c r="M22" s="591">
        <f>'Statistika 1'!M15</f>
        <v>0</v>
      </c>
      <c r="N22" s="577">
        <f>'Statistika 1'!N15</f>
        <v>0</v>
      </c>
      <c r="O22" s="573">
        <f>'Statistika 1'!S15</f>
        <v>0</v>
      </c>
      <c r="P22" s="593">
        <f>'Statistika 1'!T15</f>
        <v>0</v>
      </c>
      <c r="Q22" s="591">
        <f>'Statistika 1'!V15</f>
        <v>0</v>
      </c>
      <c r="R22" s="577">
        <f>'Statistika 1'!W15</f>
        <v>0</v>
      </c>
      <c r="S22" s="576">
        <f t="shared" si="0"/>
        <v>0</v>
      </c>
      <c r="T22" s="583">
        <f t="shared" si="1"/>
        <v>0</v>
      </c>
      <c r="U22" s="551">
        <f t="shared" si="2"/>
        <v>0</v>
      </c>
    </row>
    <row r="23" spans="2:21" ht="15" customHeight="1" x14ac:dyDescent="0.25">
      <c r="B23" s="554">
        <v>11</v>
      </c>
      <c r="C23" s="1222" t="str">
        <f>Ditari!P4</f>
        <v xml:space="preserve"> Astronomi</v>
      </c>
      <c r="D23" s="1223"/>
      <c r="E23" s="1223"/>
      <c r="F23" s="1224"/>
      <c r="G23" s="576">
        <f>'Statistika 1'!D16</f>
        <v>0</v>
      </c>
      <c r="H23" s="585">
        <f>'Statistika 1'!E16</f>
        <v>0</v>
      </c>
      <c r="I23" s="591">
        <f>'Statistika 1'!G16</f>
        <v>0</v>
      </c>
      <c r="J23" s="577">
        <f>'Statistika 1'!H16</f>
        <v>0</v>
      </c>
      <c r="K23" s="588">
        <f>'Statistika 1'!J16</f>
        <v>0</v>
      </c>
      <c r="L23" s="585">
        <f>'Statistika 1'!K16</f>
        <v>0</v>
      </c>
      <c r="M23" s="591">
        <f>'Statistika 1'!M16</f>
        <v>0</v>
      </c>
      <c r="N23" s="577">
        <f>'Statistika 1'!N16</f>
        <v>0</v>
      </c>
      <c r="O23" s="573">
        <f>'Statistika 1'!S16</f>
        <v>0</v>
      </c>
      <c r="P23" s="593">
        <f>'Statistika 1'!T16</f>
        <v>0</v>
      </c>
      <c r="Q23" s="591">
        <f>'Statistika 1'!V16</f>
        <v>0</v>
      </c>
      <c r="R23" s="577">
        <f>'Statistika 1'!W16</f>
        <v>0</v>
      </c>
      <c r="S23" s="576">
        <f t="shared" si="0"/>
        <v>0</v>
      </c>
      <c r="T23" s="583">
        <f t="shared" si="1"/>
        <v>0</v>
      </c>
      <c r="U23" s="551">
        <f t="shared" si="2"/>
        <v>0</v>
      </c>
    </row>
    <row r="24" spans="2:21" ht="15" customHeight="1" x14ac:dyDescent="0.25">
      <c r="B24" s="554">
        <v>12</v>
      </c>
      <c r="C24" s="1222" t="str">
        <f>Ditari!Q4</f>
        <v xml:space="preserve"> Gjeografi</v>
      </c>
      <c r="D24" s="1223"/>
      <c r="E24" s="1223"/>
      <c r="F24" s="1224"/>
      <c r="G24" s="576">
        <f>'Statistika 1'!D17</f>
        <v>0</v>
      </c>
      <c r="H24" s="585">
        <f>'Statistika 1'!E17</f>
        <v>0</v>
      </c>
      <c r="I24" s="591">
        <f>'Statistika 1'!G17</f>
        <v>0</v>
      </c>
      <c r="J24" s="577">
        <f>'Statistika 1'!H17</f>
        <v>0</v>
      </c>
      <c r="K24" s="588">
        <f>'Statistika 1'!J17</f>
        <v>0</v>
      </c>
      <c r="L24" s="585">
        <f>'Statistika 1'!K17</f>
        <v>0</v>
      </c>
      <c r="M24" s="591">
        <f>'Statistika 1'!M17</f>
        <v>0</v>
      </c>
      <c r="N24" s="577">
        <f>'Statistika 1'!N17</f>
        <v>0</v>
      </c>
      <c r="O24" s="573">
        <f>'Statistika 1'!S17</f>
        <v>0</v>
      </c>
      <c r="P24" s="593">
        <f>'Statistika 1'!T17</f>
        <v>0</v>
      </c>
      <c r="Q24" s="591">
        <f>'Statistika 1'!V17</f>
        <v>0</v>
      </c>
      <c r="R24" s="577">
        <f>'Statistika 1'!W17</f>
        <v>0</v>
      </c>
      <c r="S24" s="576">
        <f t="shared" si="0"/>
        <v>0</v>
      </c>
      <c r="T24" s="583">
        <f t="shared" si="1"/>
        <v>0</v>
      </c>
      <c r="U24" s="551">
        <f t="shared" si="2"/>
        <v>0</v>
      </c>
    </row>
    <row r="25" spans="2:21" ht="15" customHeight="1" x14ac:dyDescent="0.25">
      <c r="B25" s="554">
        <v>13</v>
      </c>
      <c r="C25" s="1222" t="str">
        <f>Ditari!R4</f>
        <v xml:space="preserve"> Edukatë qytetare</v>
      </c>
      <c r="D25" s="1223"/>
      <c r="E25" s="1223"/>
      <c r="F25" s="1224"/>
      <c r="G25" s="576">
        <f>'Statistika 1'!D18</f>
        <v>0</v>
      </c>
      <c r="H25" s="585">
        <f>'Statistika 1'!E18</f>
        <v>0</v>
      </c>
      <c r="I25" s="591">
        <f>'Statistika 1'!G18</f>
        <v>0</v>
      </c>
      <c r="J25" s="577">
        <f>'Statistika 1'!H18</f>
        <v>0</v>
      </c>
      <c r="K25" s="588">
        <f>'Statistika 1'!J18</f>
        <v>0</v>
      </c>
      <c r="L25" s="585">
        <f>'Statistika 1'!K18</f>
        <v>0</v>
      </c>
      <c r="M25" s="591">
        <f>'Statistika 1'!M18</f>
        <v>0</v>
      </c>
      <c r="N25" s="577">
        <f>'Statistika 1'!N18</f>
        <v>0</v>
      </c>
      <c r="O25" s="573">
        <f>'Statistika 1'!S18</f>
        <v>0</v>
      </c>
      <c r="P25" s="593">
        <f>'Statistika 1'!T18</f>
        <v>0</v>
      </c>
      <c r="Q25" s="591">
        <f>'Statistika 1'!V18</f>
        <v>0</v>
      </c>
      <c r="R25" s="577">
        <f>'Statistika 1'!W18</f>
        <v>0</v>
      </c>
      <c r="S25" s="576">
        <f t="shared" si="0"/>
        <v>0</v>
      </c>
      <c r="T25" s="583">
        <f t="shared" si="1"/>
        <v>0</v>
      </c>
      <c r="U25" s="551">
        <f t="shared" si="2"/>
        <v>0</v>
      </c>
    </row>
    <row r="26" spans="2:21" ht="15" customHeight="1" x14ac:dyDescent="0.25">
      <c r="B26" s="554">
        <v>14</v>
      </c>
      <c r="C26" s="1222" t="str">
        <f>Ditari!S4</f>
        <v xml:space="preserve"> Histori</v>
      </c>
      <c r="D26" s="1223"/>
      <c r="E26" s="1223"/>
      <c r="F26" s="1224"/>
      <c r="G26" s="576">
        <f>'Statistika 1'!D19</f>
        <v>0</v>
      </c>
      <c r="H26" s="585">
        <f>'Statistika 1'!E19</f>
        <v>0</v>
      </c>
      <c r="I26" s="591">
        <f>'Statistika 1'!G19</f>
        <v>0</v>
      </c>
      <c r="J26" s="577">
        <f>'Statistika 1'!H19</f>
        <v>0</v>
      </c>
      <c r="K26" s="588">
        <f>'Statistika 1'!J19</f>
        <v>0</v>
      </c>
      <c r="L26" s="585">
        <f>'Statistika 1'!K19</f>
        <v>0</v>
      </c>
      <c r="M26" s="591">
        <f>'Statistika 1'!M19</f>
        <v>0</v>
      </c>
      <c r="N26" s="577">
        <f>'Statistika 1'!N19</f>
        <v>0</v>
      </c>
      <c r="O26" s="573">
        <f>'Statistika 1'!S19</f>
        <v>0</v>
      </c>
      <c r="P26" s="593">
        <f>'Statistika 1'!T19</f>
        <v>0</v>
      </c>
      <c r="Q26" s="591">
        <f>'Statistika 1'!V19</f>
        <v>0</v>
      </c>
      <c r="R26" s="577">
        <f>'Statistika 1'!W19</f>
        <v>0</v>
      </c>
      <c r="S26" s="576">
        <f t="shared" si="0"/>
        <v>0</v>
      </c>
      <c r="T26" s="583">
        <f t="shared" si="1"/>
        <v>0</v>
      </c>
      <c r="U26" s="551">
        <f t="shared" si="2"/>
        <v>0</v>
      </c>
    </row>
    <row r="27" spans="2:21" ht="15" customHeight="1" x14ac:dyDescent="0.25">
      <c r="B27" s="554">
        <v>15</v>
      </c>
      <c r="C27" s="1222" t="str">
        <f>Ditari!T4</f>
        <v xml:space="preserve"> Psikologji</v>
      </c>
      <c r="D27" s="1223"/>
      <c r="E27" s="1223"/>
      <c r="F27" s="1224"/>
      <c r="G27" s="576">
        <f>'Statistika 1'!D20</f>
        <v>0</v>
      </c>
      <c r="H27" s="585">
        <f>'Statistika 1'!E20</f>
        <v>0</v>
      </c>
      <c r="I27" s="591">
        <f>'Statistika 1'!G20</f>
        <v>0</v>
      </c>
      <c r="J27" s="577">
        <f>'Statistika 1'!H20</f>
        <v>0</v>
      </c>
      <c r="K27" s="588">
        <f>'Statistika 1'!J20</f>
        <v>0</v>
      </c>
      <c r="L27" s="585">
        <f>'Statistika 1'!K20</f>
        <v>0</v>
      </c>
      <c r="M27" s="591">
        <f>'Statistika 1'!M20</f>
        <v>0</v>
      </c>
      <c r="N27" s="577">
        <f>'Statistika 1'!N20</f>
        <v>0</v>
      </c>
      <c r="O27" s="573">
        <f>'Statistika 1'!S20</f>
        <v>0</v>
      </c>
      <c r="P27" s="593">
        <f>'Statistika 1'!T20</f>
        <v>0</v>
      </c>
      <c r="Q27" s="591">
        <f>'Statistika 1'!V20</f>
        <v>0</v>
      </c>
      <c r="R27" s="577">
        <f>'Statistika 1'!W20</f>
        <v>0</v>
      </c>
      <c r="S27" s="576">
        <f t="shared" si="0"/>
        <v>0</v>
      </c>
      <c r="T27" s="583">
        <f t="shared" si="1"/>
        <v>0</v>
      </c>
      <c r="U27" s="551">
        <f t="shared" si="2"/>
        <v>0</v>
      </c>
    </row>
    <row r="28" spans="2:21" ht="15" customHeight="1" x14ac:dyDescent="0.25">
      <c r="B28" s="554">
        <v>16</v>
      </c>
      <c r="C28" s="1222" t="str">
        <f>Ditari!U4</f>
        <v xml:space="preserve"> Filozofi &amp; Logjikë</v>
      </c>
      <c r="D28" s="1223"/>
      <c r="E28" s="1223"/>
      <c r="F28" s="1224"/>
      <c r="G28" s="576">
        <f>'Statistika 1'!D21</f>
        <v>0</v>
      </c>
      <c r="H28" s="585">
        <f>'Statistika 1'!E21</f>
        <v>0</v>
      </c>
      <c r="I28" s="591">
        <f>'Statistika 1'!G21</f>
        <v>0</v>
      </c>
      <c r="J28" s="577">
        <f>'Statistika 1'!H21</f>
        <v>0</v>
      </c>
      <c r="K28" s="588">
        <f>'Statistika 1'!J21</f>
        <v>0</v>
      </c>
      <c r="L28" s="585">
        <f>'Statistika 1'!K21</f>
        <v>0</v>
      </c>
      <c r="M28" s="591">
        <f>'Statistika 1'!M21</f>
        <v>0</v>
      </c>
      <c r="N28" s="577">
        <f>'Statistika 1'!N21</f>
        <v>0</v>
      </c>
      <c r="O28" s="573">
        <f>'Statistika 1'!S21</f>
        <v>0</v>
      </c>
      <c r="P28" s="593">
        <f>'Statistika 1'!T21</f>
        <v>0</v>
      </c>
      <c r="Q28" s="591">
        <f>'Statistika 1'!V21</f>
        <v>0</v>
      </c>
      <c r="R28" s="577">
        <f>'Statistika 1'!W21</f>
        <v>0</v>
      </c>
      <c r="S28" s="576">
        <f t="shared" si="0"/>
        <v>0</v>
      </c>
      <c r="T28" s="583">
        <f t="shared" si="1"/>
        <v>0</v>
      </c>
      <c r="U28" s="551">
        <f t="shared" si="2"/>
        <v>0</v>
      </c>
    </row>
    <row r="29" spans="2:21" ht="15" customHeight="1" x14ac:dyDescent="0.25">
      <c r="B29" s="554">
        <v>17</v>
      </c>
      <c r="C29" s="1222" t="str">
        <f>Ditari!V4</f>
        <v xml:space="preserve"> Sociologji</v>
      </c>
      <c r="D29" s="1223"/>
      <c r="E29" s="1223"/>
      <c r="F29" s="1224"/>
      <c r="G29" s="576">
        <f>'Statistika 1'!D22</f>
        <v>0</v>
      </c>
      <c r="H29" s="585">
        <f>'Statistika 1'!E22</f>
        <v>0</v>
      </c>
      <c r="I29" s="591">
        <f>'Statistika 1'!G22</f>
        <v>0</v>
      </c>
      <c r="J29" s="577">
        <f>'Statistika 1'!H22</f>
        <v>0</v>
      </c>
      <c r="K29" s="588">
        <f>'Statistika 1'!J22</f>
        <v>0</v>
      </c>
      <c r="L29" s="585">
        <f>'Statistika 1'!K22</f>
        <v>0</v>
      </c>
      <c r="M29" s="591">
        <f>'Statistika 1'!M22</f>
        <v>0</v>
      </c>
      <c r="N29" s="577">
        <f>'Statistika 1'!N22</f>
        <v>0</v>
      </c>
      <c r="O29" s="573">
        <f>'Statistika 1'!S22</f>
        <v>0</v>
      </c>
      <c r="P29" s="593">
        <f>'Statistika 1'!T22</f>
        <v>0</v>
      </c>
      <c r="Q29" s="591">
        <f>'Statistika 1'!V22</f>
        <v>0</v>
      </c>
      <c r="R29" s="577">
        <f>'Statistika 1'!W22</f>
        <v>0</v>
      </c>
      <c r="S29" s="576">
        <f t="shared" si="0"/>
        <v>0</v>
      </c>
      <c r="T29" s="583">
        <f t="shared" si="1"/>
        <v>0</v>
      </c>
      <c r="U29" s="551">
        <f t="shared" si="2"/>
        <v>0</v>
      </c>
    </row>
    <row r="30" spans="2:21" ht="15" customHeight="1" x14ac:dyDescent="0.25">
      <c r="B30" s="554">
        <v>18</v>
      </c>
      <c r="C30" s="1222" t="str">
        <f>Ditari!W4</f>
        <v xml:space="preserve"> TIK</v>
      </c>
      <c r="D30" s="1223"/>
      <c r="E30" s="1223"/>
      <c r="F30" s="1224"/>
      <c r="G30" s="576">
        <f>'Statistika 1'!D23</f>
        <v>0</v>
      </c>
      <c r="H30" s="585">
        <f>'Statistika 1'!E23</f>
        <v>0</v>
      </c>
      <c r="I30" s="591">
        <f>'Statistika 1'!G23</f>
        <v>0</v>
      </c>
      <c r="J30" s="577">
        <f>'Statistika 1'!H23</f>
        <v>0</v>
      </c>
      <c r="K30" s="588">
        <f>'Statistika 1'!J23</f>
        <v>0</v>
      </c>
      <c r="L30" s="585">
        <f>'Statistika 1'!K23</f>
        <v>0</v>
      </c>
      <c r="M30" s="591">
        <f>'Statistika 1'!M23</f>
        <v>0</v>
      </c>
      <c r="N30" s="577">
        <f>'Statistika 1'!N23</f>
        <v>0</v>
      </c>
      <c r="O30" s="573">
        <f>'Statistika 1'!S23</f>
        <v>0</v>
      </c>
      <c r="P30" s="593">
        <f>'Statistika 1'!T23</f>
        <v>0</v>
      </c>
      <c r="Q30" s="591">
        <f>'Statistika 1'!V23</f>
        <v>0</v>
      </c>
      <c r="R30" s="577">
        <f>'Statistika 1'!W23</f>
        <v>0</v>
      </c>
      <c r="S30" s="576">
        <f t="shared" si="0"/>
        <v>0</v>
      </c>
      <c r="T30" s="583">
        <f t="shared" si="1"/>
        <v>0</v>
      </c>
      <c r="U30" s="551">
        <f>S30+T30</f>
        <v>0</v>
      </c>
    </row>
    <row r="31" spans="2:21" ht="15" customHeight="1" x14ac:dyDescent="0.25">
      <c r="B31" s="554">
        <v>19</v>
      </c>
      <c r="C31" s="1222" t="str">
        <f>Ditari!X4</f>
        <v xml:space="preserve"> Edukatë fizike</v>
      </c>
      <c r="D31" s="1223"/>
      <c r="E31" s="1223"/>
      <c r="F31" s="1224"/>
      <c r="G31" s="576">
        <f>'Statistika 1'!D24</f>
        <v>0</v>
      </c>
      <c r="H31" s="585">
        <f>'Statistika 1'!E24</f>
        <v>0</v>
      </c>
      <c r="I31" s="591">
        <f>'Statistika 1'!G24</f>
        <v>0</v>
      </c>
      <c r="J31" s="577">
        <f>'Statistika 1'!H24</f>
        <v>0</v>
      </c>
      <c r="K31" s="588">
        <f>'Statistika 1'!J24</f>
        <v>0</v>
      </c>
      <c r="L31" s="585">
        <f>'Statistika 1'!K24</f>
        <v>0</v>
      </c>
      <c r="M31" s="591">
        <f>'Statistika 1'!M24</f>
        <v>0</v>
      </c>
      <c r="N31" s="577">
        <f>'Statistika 1'!N24</f>
        <v>0</v>
      </c>
      <c r="O31" s="573">
        <f>'Statistika 1'!S24</f>
        <v>0</v>
      </c>
      <c r="P31" s="593">
        <f>'Statistika 1'!T24</f>
        <v>0</v>
      </c>
      <c r="Q31" s="591">
        <f>'Statistika 1'!V24</f>
        <v>0</v>
      </c>
      <c r="R31" s="577">
        <f>'Statistika 1'!W24</f>
        <v>0</v>
      </c>
      <c r="S31" s="576">
        <f>G31+I31+K31+M31+O31+Q31</f>
        <v>0</v>
      </c>
      <c r="T31" s="583">
        <f>H31+J31+L31+N31+P31+R31</f>
        <v>0</v>
      </c>
      <c r="U31" s="551">
        <f>S31+T31</f>
        <v>0</v>
      </c>
    </row>
    <row r="32" spans="2:21" ht="15" customHeight="1" x14ac:dyDescent="0.25">
      <c r="B32" s="554">
        <v>20</v>
      </c>
      <c r="C32" s="1222" t="str">
        <f>Ditari!Y4</f>
        <v xml:space="preserve"> MZ</v>
      </c>
      <c r="D32" s="1223"/>
      <c r="E32" s="1223"/>
      <c r="F32" s="1224"/>
      <c r="G32" s="576">
        <f>'Statistika 1'!D25</f>
        <v>0</v>
      </c>
      <c r="H32" s="585">
        <f>'Statistika 1'!E25</f>
        <v>0</v>
      </c>
      <c r="I32" s="591">
        <f>'Statistika 1'!G25</f>
        <v>0</v>
      </c>
      <c r="J32" s="577">
        <f>'Statistika 1'!H25</f>
        <v>0</v>
      </c>
      <c r="K32" s="588">
        <f>'Statistika 1'!J25</f>
        <v>0</v>
      </c>
      <c r="L32" s="585">
        <f>'Statistika 1'!K25</f>
        <v>0</v>
      </c>
      <c r="M32" s="591">
        <f>'Statistika 1'!M25</f>
        <v>0</v>
      </c>
      <c r="N32" s="577">
        <f>'Statistika 1'!N25</f>
        <v>0</v>
      </c>
      <c r="O32" s="573">
        <f>'Statistika 1'!S25</f>
        <v>0</v>
      </c>
      <c r="P32" s="593">
        <f>'Statistika 1'!T25</f>
        <v>0</v>
      </c>
      <c r="Q32" s="591">
        <f>'Statistika 1'!V25</f>
        <v>0</v>
      </c>
      <c r="R32" s="577">
        <f>'Statistika 1'!W25</f>
        <v>0</v>
      </c>
      <c r="S32" s="576">
        <f>G32+I32+K32+M32+O32+Q32</f>
        <v>0</v>
      </c>
      <c r="T32" s="583">
        <f>H32+J32+L32+N32+P32+R32</f>
        <v>0</v>
      </c>
      <c r="U32" s="551">
        <f>S32+T32</f>
        <v>0</v>
      </c>
    </row>
    <row r="33" spans="2:21" ht="15" customHeight="1" x14ac:dyDescent="0.25">
      <c r="B33" s="554">
        <v>21</v>
      </c>
      <c r="C33" s="1222" t="str">
        <f>Ditari!Z4</f>
        <v xml:space="preserve"> MZ</v>
      </c>
      <c r="D33" s="1223"/>
      <c r="E33" s="1223"/>
      <c r="F33" s="1224"/>
      <c r="G33" s="576">
        <f>'Statistika 1'!D26</f>
        <v>0</v>
      </c>
      <c r="H33" s="585">
        <f>'Statistika 1'!E26</f>
        <v>0</v>
      </c>
      <c r="I33" s="591">
        <f>'Statistika 1'!G26</f>
        <v>0</v>
      </c>
      <c r="J33" s="577">
        <f>'Statistika 1'!H26</f>
        <v>0</v>
      </c>
      <c r="K33" s="588">
        <f>'Statistika 1'!J26</f>
        <v>0</v>
      </c>
      <c r="L33" s="585">
        <f>'Statistika 1'!K26</f>
        <v>0</v>
      </c>
      <c r="M33" s="591">
        <f>'Statistika 1'!M26</f>
        <v>0</v>
      </c>
      <c r="N33" s="577">
        <f>'Statistika 1'!N26</f>
        <v>0</v>
      </c>
      <c r="O33" s="573">
        <f>'Statistika 1'!S26</f>
        <v>0</v>
      </c>
      <c r="P33" s="593">
        <f>'Statistika 1'!T26</f>
        <v>0</v>
      </c>
      <c r="Q33" s="591">
        <f>'Statistika 1'!V26</f>
        <v>0</v>
      </c>
      <c r="R33" s="577">
        <f>'Statistika 1'!W26</f>
        <v>0</v>
      </c>
      <c r="S33" s="576">
        <f t="shared" ref="S33" si="3">G33+I33+K33+M33+O33+Q33</f>
        <v>0</v>
      </c>
      <c r="T33" s="583">
        <f t="shared" ref="T33" si="4">H33+J33+L33+N33+P33+R33</f>
        <v>0</v>
      </c>
      <c r="U33" s="551">
        <f t="shared" ref="U33" si="5">S33+T33</f>
        <v>0</v>
      </c>
    </row>
    <row r="34" spans="2:21" ht="15.95" customHeight="1" thickBot="1" x14ac:dyDescent="0.3">
      <c r="B34" s="555">
        <v>22</v>
      </c>
      <c r="C34" s="1237"/>
      <c r="D34" s="1238"/>
      <c r="E34" s="1238"/>
      <c r="F34" s="1239"/>
      <c r="G34" s="580"/>
      <c r="H34" s="586"/>
      <c r="I34" s="580"/>
      <c r="J34" s="581"/>
      <c r="K34" s="589"/>
      <c r="L34" s="586"/>
      <c r="M34" s="580"/>
      <c r="N34" s="581"/>
      <c r="O34" s="589"/>
      <c r="P34" s="586"/>
      <c r="Q34" s="580"/>
      <c r="R34" s="581"/>
      <c r="S34" s="580"/>
      <c r="T34" s="581"/>
      <c r="U34" s="552"/>
    </row>
    <row r="35" spans="2:21" ht="15" customHeight="1" thickBot="1" x14ac:dyDescent="0.3"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2:21" ht="15" customHeight="1" thickBot="1" x14ac:dyDescent="0.3">
      <c r="B36" s="1231" t="s">
        <v>162</v>
      </c>
      <c r="C36" s="1232"/>
      <c r="D36" s="1235">
        <v>44953</v>
      </c>
      <c r="E36" s="1236"/>
      <c r="F36" s="1233"/>
      <c r="G36" s="1234"/>
      <c r="H36" s="1234"/>
      <c r="I36" s="1234"/>
      <c r="J36" s="1234"/>
      <c r="K36" s="1234"/>
      <c r="L36" s="1234"/>
      <c r="M36" s="1234"/>
      <c r="N36" s="1234"/>
      <c r="O36" s="1233"/>
      <c r="P36" s="1240" t="s">
        <v>164</v>
      </c>
      <c r="Q36" s="1241"/>
      <c r="R36" s="1242"/>
      <c r="S36" s="1253" t="str">
        <f>Ditari!H2</f>
        <v>Skender Gashi</v>
      </c>
      <c r="T36" s="1254"/>
      <c r="U36" s="1255"/>
    </row>
    <row r="37" spans="2:21" ht="15" customHeight="1" x14ac:dyDescent="0.25"/>
    <row r="38" spans="2:21" ht="15" customHeight="1" x14ac:dyDescent="0.25"/>
  </sheetData>
  <sheetProtection algorithmName="SHA-512" hashValue="WqQAAZ8UnwntHPgOIhn+YAiiXYbZeVeHQDBteNsBevBLJvV9SC3MNaaQ/FXPNvN4kFkLNkZRXeTYCfdBfZsPvA==" saltValue="E8edFFgMnEowJLaTlinjuw==" spinCount="100000" sheet="1" objects="1" scenarios="1"/>
  <mergeCells count="49">
    <mergeCell ref="P36:R36"/>
    <mergeCell ref="U4:W5"/>
    <mergeCell ref="C4:D5"/>
    <mergeCell ref="G9:H11"/>
    <mergeCell ref="S36:U36"/>
    <mergeCell ref="Q9:R11"/>
    <mergeCell ref="S9:U11"/>
    <mergeCell ref="S4:T5"/>
    <mergeCell ref="C13:F13"/>
    <mergeCell ref="C9:F11"/>
    <mergeCell ref="C12:F12"/>
    <mergeCell ref="I9:J11"/>
    <mergeCell ref="K9:L11"/>
    <mergeCell ref="M9:N11"/>
    <mergeCell ref="Q4:R5"/>
    <mergeCell ref="E4:F5"/>
    <mergeCell ref="G4:H5"/>
    <mergeCell ref="I4:J5"/>
    <mergeCell ref="K4:L5"/>
    <mergeCell ref="M4:N5"/>
    <mergeCell ref="O4:P5"/>
    <mergeCell ref="C31:F31"/>
    <mergeCell ref="C33:F33"/>
    <mergeCell ref="B36:C36"/>
    <mergeCell ref="F36:O36"/>
    <mergeCell ref="C24:F24"/>
    <mergeCell ref="C25:F25"/>
    <mergeCell ref="C26:F26"/>
    <mergeCell ref="C27:F27"/>
    <mergeCell ref="C28:F28"/>
    <mergeCell ref="D36:E36"/>
    <mergeCell ref="C32:F32"/>
    <mergeCell ref="C34:F34"/>
    <mergeCell ref="B2:C2"/>
    <mergeCell ref="B9:B12"/>
    <mergeCell ref="B1:W1"/>
    <mergeCell ref="C29:F29"/>
    <mergeCell ref="C30:F30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O9:P11"/>
  </mergeCells>
  <pageMargins left="0.7" right="0.7" top="0.75" bottom="0.75" header="0.3" footer="0.3"/>
  <pageSetup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B1:W39"/>
  <sheetViews>
    <sheetView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P8" sqref="P8"/>
    </sheetView>
  </sheetViews>
  <sheetFormatPr defaultRowHeight="15" x14ac:dyDescent="0.25"/>
  <cols>
    <col min="1" max="1" width="9.140625" style="1"/>
    <col min="2" max="2" width="3.7109375" style="1" customWidth="1"/>
    <col min="3" max="3" width="5.7109375" style="1" customWidth="1"/>
    <col min="4" max="5" width="6.28515625" style="1" customWidth="1"/>
    <col min="6" max="23" width="5.7109375" style="1" customWidth="1"/>
    <col min="24" max="52" width="8.7109375" style="1" customWidth="1"/>
    <col min="53" max="16384" width="9.140625" style="1"/>
  </cols>
  <sheetData>
    <row r="1" spans="2:23" ht="19.5" thickBot="1" x14ac:dyDescent="0.35">
      <c r="B1" s="1219" t="s">
        <v>159</v>
      </c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1"/>
    </row>
    <row r="2" spans="2:23" ht="18" customHeight="1" thickBot="1" x14ac:dyDescent="0.35">
      <c r="B2" s="1216" t="s">
        <v>2</v>
      </c>
      <c r="C2" s="1216"/>
      <c r="D2" s="694" t="str">
        <f>Ditari!C2</f>
        <v>X-1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23" ht="9.9499999999999993" customHeight="1" thickBot="1" x14ac:dyDescent="0.3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2:23" ht="20.100000000000001" customHeight="1" x14ac:dyDescent="0.25">
      <c r="B4" s="85"/>
      <c r="C4" s="1225" t="s">
        <v>52</v>
      </c>
      <c r="D4" s="1226"/>
      <c r="E4" s="1225" t="s">
        <v>156</v>
      </c>
      <c r="F4" s="1226"/>
      <c r="G4" s="1225" t="s">
        <v>23</v>
      </c>
      <c r="H4" s="1226"/>
      <c r="I4" s="1225" t="s">
        <v>54</v>
      </c>
      <c r="J4" s="1226"/>
      <c r="K4" s="1225" t="s">
        <v>137</v>
      </c>
      <c r="L4" s="1226"/>
      <c r="M4" s="1225" t="s">
        <v>141</v>
      </c>
      <c r="N4" s="1226"/>
      <c r="O4" s="1225" t="s">
        <v>174</v>
      </c>
      <c r="P4" s="1226"/>
      <c r="Q4" s="1225" t="s">
        <v>135</v>
      </c>
      <c r="R4" s="1257"/>
      <c r="S4" s="1225" t="s">
        <v>47</v>
      </c>
      <c r="T4" s="1257"/>
      <c r="U4" s="1243" t="s">
        <v>136</v>
      </c>
      <c r="V4" s="1244"/>
      <c r="W4" s="1245"/>
    </row>
    <row r="5" spans="2:23" ht="20.100000000000001" customHeight="1" thickBot="1" x14ac:dyDescent="0.3">
      <c r="B5" s="85"/>
      <c r="C5" s="1229"/>
      <c r="D5" s="1230"/>
      <c r="E5" s="1229"/>
      <c r="F5" s="1230"/>
      <c r="G5" s="1229"/>
      <c r="H5" s="1230"/>
      <c r="I5" s="1229"/>
      <c r="J5" s="1230"/>
      <c r="K5" s="1229"/>
      <c r="L5" s="1230"/>
      <c r="M5" s="1229"/>
      <c r="N5" s="1230"/>
      <c r="O5" s="1229"/>
      <c r="P5" s="1230"/>
      <c r="Q5" s="1229"/>
      <c r="R5" s="1258"/>
      <c r="S5" s="1229"/>
      <c r="T5" s="1258"/>
      <c r="U5" s="1246"/>
      <c r="V5" s="1247"/>
      <c r="W5" s="1248"/>
    </row>
    <row r="6" spans="2:23" x14ac:dyDescent="0.25">
      <c r="B6" s="85"/>
      <c r="C6" s="133" t="s">
        <v>0</v>
      </c>
      <c r="D6" s="134" t="s">
        <v>1</v>
      </c>
      <c r="E6" s="133" t="s">
        <v>0</v>
      </c>
      <c r="F6" s="134" t="s">
        <v>1</v>
      </c>
      <c r="G6" s="133" t="s">
        <v>0</v>
      </c>
      <c r="H6" s="134" t="s">
        <v>1</v>
      </c>
      <c r="I6" s="133" t="s">
        <v>0</v>
      </c>
      <c r="J6" s="134" t="s">
        <v>1</v>
      </c>
      <c r="K6" s="133" t="s">
        <v>0</v>
      </c>
      <c r="L6" s="134" t="s">
        <v>1</v>
      </c>
      <c r="M6" s="133" t="s">
        <v>0</v>
      </c>
      <c r="N6" s="135" t="s">
        <v>1</v>
      </c>
      <c r="O6" s="136" t="s">
        <v>0</v>
      </c>
      <c r="P6" s="137" t="s">
        <v>1</v>
      </c>
      <c r="Q6" s="133" t="s">
        <v>0</v>
      </c>
      <c r="R6" s="134" t="s">
        <v>1</v>
      </c>
      <c r="S6" s="133" t="s">
        <v>0</v>
      </c>
      <c r="T6" s="134" t="s">
        <v>1</v>
      </c>
      <c r="U6" s="138" t="s">
        <v>0</v>
      </c>
      <c r="V6" s="222" t="s">
        <v>1</v>
      </c>
      <c r="W6" s="223" t="s">
        <v>42</v>
      </c>
    </row>
    <row r="7" spans="2:23" ht="15.75" thickBot="1" x14ac:dyDescent="0.3">
      <c r="B7" s="85"/>
      <c r="C7" s="125">
        <f>Raporti!I11</f>
        <v>0</v>
      </c>
      <c r="D7" s="126">
        <f>Raporti!I12</f>
        <v>0</v>
      </c>
      <c r="E7" s="127">
        <f>Raporti!I14</f>
        <v>0</v>
      </c>
      <c r="F7" s="126">
        <f>Raporti!I15</f>
        <v>0</v>
      </c>
      <c r="G7" s="127">
        <f>Raporti!I17</f>
        <v>0</v>
      </c>
      <c r="H7" s="126">
        <f>Raporti!I18</f>
        <v>0</v>
      </c>
      <c r="I7" s="127">
        <f>Raporti!I20</f>
        <v>0</v>
      </c>
      <c r="J7" s="126">
        <f>Raporti!I21</f>
        <v>0</v>
      </c>
      <c r="K7" s="127">
        <f>Raporti!I26</f>
        <v>0</v>
      </c>
      <c r="L7" s="126">
        <f>Raporti!I27</f>
        <v>0</v>
      </c>
      <c r="M7" s="127">
        <f>Raporti!I29</f>
        <v>0</v>
      </c>
      <c r="N7" s="128">
        <f>Raporti!I30</f>
        <v>0</v>
      </c>
      <c r="O7" s="129">
        <f>Raporti!I32</f>
        <v>0</v>
      </c>
      <c r="P7" s="130">
        <f>Raporti!I33</f>
        <v>0</v>
      </c>
      <c r="Q7" s="330"/>
      <c r="R7" s="331"/>
      <c r="S7" s="131">
        <f>Raporti!I38</f>
        <v>0</v>
      </c>
      <c r="T7" s="132">
        <f>Raporti!I39</f>
        <v>0</v>
      </c>
      <c r="U7" s="267">
        <f>C7+E7+G7+I7+K7+M7+O7+Q7+S7</f>
        <v>0</v>
      </c>
      <c r="V7" s="268">
        <f>D7+F7+H7+J7+L7+N7+P7+R7+T7</f>
        <v>0</v>
      </c>
      <c r="W7" s="269">
        <f>U7+V7</f>
        <v>0</v>
      </c>
    </row>
    <row r="8" spans="2:23" ht="9.9499999999999993" customHeight="1" thickBot="1" x14ac:dyDescent="0.3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2:23" ht="9.9499999999999993" customHeight="1" thickBot="1" x14ac:dyDescent="0.3">
      <c r="B9" s="1217" t="s">
        <v>30</v>
      </c>
      <c r="C9" s="1262" t="s">
        <v>138</v>
      </c>
      <c r="D9" s="1263"/>
      <c r="E9" s="1263"/>
      <c r="F9" s="1264"/>
      <c r="G9" s="1249" t="s">
        <v>52</v>
      </c>
      <c r="H9" s="1250"/>
      <c r="I9" s="1225" t="s">
        <v>156</v>
      </c>
      <c r="J9" s="1226"/>
      <c r="K9" s="1225" t="s">
        <v>23</v>
      </c>
      <c r="L9" s="1226"/>
      <c r="M9" s="1225" t="s">
        <v>54</v>
      </c>
      <c r="N9" s="1226"/>
      <c r="O9" s="1225" t="s">
        <v>165</v>
      </c>
      <c r="P9" s="1226"/>
      <c r="Q9" s="1225" t="s">
        <v>47</v>
      </c>
      <c r="R9" s="1226"/>
      <c r="S9" s="1225" t="s">
        <v>136</v>
      </c>
      <c r="T9" s="1256"/>
      <c r="U9" s="1226"/>
    </row>
    <row r="10" spans="2:23" ht="9.9499999999999993" customHeight="1" thickBot="1" x14ac:dyDescent="0.3">
      <c r="B10" s="1218"/>
      <c r="C10" s="1262"/>
      <c r="D10" s="1263"/>
      <c r="E10" s="1263"/>
      <c r="F10" s="1264"/>
      <c r="G10" s="1251"/>
      <c r="H10" s="1228"/>
      <c r="I10" s="1227"/>
      <c r="J10" s="1228"/>
      <c r="K10" s="1227"/>
      <c r="L10" s="1228"/>
      <c r="M10" s="1227"/>
      <c r="N10" s="1228"/>
      <c r="O10" s="1227"/>
      <c r="P10" s="1228"/>
      <c r="Q10" s="1227"/>
      <c r="R10" s="1228"/>
      <c r="S10" s="1227"/>
      <c r="T10" s="1251"/>
      <c r="U10" s="1228"/>
    </row>
    <row r="11" spans="2:23" ht="9.9499999999999993" customHeight="1" thickBot="1" x14ac:dyDescent="0.3">
      <c r="B11" s="1218"/>
      <c r="C11" s="1262"/>
      <c r="D11" s="1263"/>
      <c r="E11" s="1263"/>
      <c r="F11" s="1264"/>
      <c r="G11" s="1252"/>
      <c r="H11" s="1230"/>
      <c r="I11" s="1229"/>
      <c r="J11" s="1230"/>
      <c r="K11" s="1229"/>
      <c r="L11" s="1230"/>
      <c r="M11" s="1229"/>
      <c r="N11" s="1230"/>
      <c r="O11" s="1229"/>
      <c r="P11" s="1230"/>
      <c r="Q11" s="1229"/>
      <c r="R11" s="1230"/>
      <c r="S11" s="1229"/>
      <c r="T11" s="1252"/>
      <c r="U11" s="1230"/>
    </row>
    <row r="12" spans="2:23" ht="15" customHeight="1" thickBot="1" x14ac:dyDescent="0.3">
      <c r="B12" s="1218"/>
      <c r="C12" s="1265" t="s">
        <v>134</v>
      </c>
      <c r="D12" s="1249"/>
      <c r="E12" s="1249"/>
      <c r="F12" s="1266"/>
      <c r="G12" s="556" t="s">
        <v>0</v>
      </c>
      <c r="H12" s="556" t="s">
        <v>1</v>
      </c>
      <c r="I12" s="556" t="s">
        <v>0</v>
      </c>
      <c r="J12" s="556" t="s">
        <v>1</v>
      </c>
      <c r="K12" s="556" t="s">
        <v>0</v>
      </c>
      <c r="L12" s="556" t="s">
        <v>1</v>
      </c>
      <c r="M12" s="556" t="s">
        <v>0</v>
      </c>
      <c r="N12" s="556" t="s">
        <v>1</v>
      </c>
      <c r="O12" s="556" t="s">
        <v>0</v>
      </c>
      <c r="P12" s="556" t="s">
        <v>1</v>
      </c>
      <c r="Q12" s="556" t="s">
        <v>0</v>
      </c>
      <c r="R12" s="556" t="s">
        <v>1</v>
      </c>
      <c r="S12" s="556" t="s">
        <v>0</v>
      </c>
      <c r="T12" s="556" t="s">
        <v>1</v>
      </c>
      <c r="U12" s="557" t="s">
        <v>140</v>
      </c>
    </row>
    <row r="13" spans="2:23" ht="15" customHeight="1" x14ac:dyDescent="0.25">
      <c r="B13" s="558">
        <v>1</v>
      </c>
      <c r="C13" s="1279" t="str">
        <f>Ditari!F4</f>
        <v xml:space="preserve"> Gjuhë shqipe</v>
      </c>
      <c r="D13" s="1279"/>
      <c r="E13" s="1279"/>
      <c r="F13" s="1280"/>
      <c r="G13" s="574">
        <f>'Statistika 2'!D6</f>
        <v>0</v>
      </c>
      <c r="H13" s="584">
        <f>'Statistika 2'!E6</f>
        <v>0</v>
      </c>
      <c r="I13" s="590">
        <f>'Statistika 2'!G6</f>
        <v>0</v>
      </c>
      <c r="J13" s="575">
        <f>'Statistika 2'!H6</f>
        <v>0</v>
      </c>
      <c r="K13" s="587">
        <f>'Statistika 2'!J6</f>
        <v>0</v>
      </c>
      <c r="L13" s="584">
        <f>'Statistika 2'!K6</f>
        <v>0</v>
      </c>
      <c r="M13" s="590">
        <f>'Statistika 2'!M6</f>
        <v>0</v>
      </c>
      <c r="N13" s="575">
        <f>'Statistika 2'!N6</f>
        <v>0</v>
      </c>
      <c r="O13" s="572">
        <f>'Statistika 2'!S6</f>
        <v>0</v>
      </c>
      <c r="P13" s="559">
        <f>'Statistika 2'!T6</f>
        <v>0</v>
      </c>
      <c r="Q13" s="560">
        <f>'Statistika 2'!V6</f>
        <v>0</v>
      </c>
      <c r="R13" s="575">
        <f>'Statistika 2'!W6</f>
        <v>0</v>
      </c>
      <c r="S13" s="574">
        <f>G13+I13+K13+M13+O13+Q13</f>
        <v>0</v>
      </c>
      <c r="T13" s="582">
        <f>H13+J13+L13+N13+P13+R13</f>
        <v>0</v>
      </c>
      <c r="U13" s="594">
        <f>S13+T13</f>
        <v>0</v>
      </c>
    </row>
    <row r="14" spans="2:23" ht="15" customHeight="1" x14ac:dyDescent="0.25">
      <c r="B14" s="562">
        <v>2</v>
      </c>
      <c r="C14" s="1269" t="str">
        <f>Ditari!G4</f>
        <v xml:space="preserve"> Gjuhë angleze</v>
      </c>
      <c r="D14" s="1269"/>
      <c r="E14" s="1269"/>
      <c r="F14" s="1270"/>
      <c r="G14" s="576">
        <f>'Statistika 2'!D7</f>
        <v>0</v>
      </c>
      <c r="H14" s="585">
        <f>'Statistika 2'!E7</f>
        <v>0</v>
      </c>
      <c r="I14" s="591">
        <f>'Statistika 2'!G7</f>
        <v>0</v>
      </c>
      <c r="J14" s="577">
        <f>'Statistika 2'!H7</f>
        <v>0</v>
      </c>
      <c r="K14" s="588">
        <f>'Statistika 2'!J7</f>
        <v>0</v>
      </c>
      <c r="L14" s="585">
        <f>'Statistika 2'!K7</f>
        <v>0</v>
      </c>
      <c r="M14" s="591">
        <f>'Statistika 2'!M7</f>
        <v>0</v>
      </c>
      <c r="N14" s="577">
        <f>'Statistika 2'!N7</f>
        <v>0</v>
      </c>
      <c r="O14" s="573">
        <f>'Statistika 2'!S7</f>
        <v>0</v>
      </c>
      <c r="P14" s="563">
        <f>'Statistika 2'!T7</f>
        <v>0</v>
      </c>
      <c r="Q14" s="564">
        <f>'Statistika 2'!V7</f>
        <v>0</v>
      </c>
      <c r="R14" s="577">
        <f>'Statistika 2'!W7</f>
        <v>0</v>
      </c>
      <c r="S14" s="576">
        <f t="shared" ref="S14:T31" si="0">G14+I14+K14+M14+O14+Q14</f>
        <v>0</v>
      </c>
      <c r="T14" s="583">
        <f>H14+J14+L14+N14+P14+R14</f>
        <v>0</v>
      </c>
      <c r="U14" s="595">
        <f t="shared" ref="U14:U29" si="1">S14+T14</f>
        <v>0</v>
      </c>
    </row>
    <row r="15" spans="2:23" ht="15" customHeight="1" x14ac:dyDescent="0.25">
      <c r="B15" s="562">
        <v>3</v>
      </c>
      <c r="C15" s="1269" t="str">
        <f>Ditari!H4</f>
        <v xml:space="preserve"> Gjuhë gjermane</v>
      </c>
      <c r="D15" s="1269"/>
      <c r="E15" s="1269"/>
      <c r="F15" s="1270"/>
      <c r="G15" s="576">
        <f>'Statistika 2'!D8</f>
        <v>0</v>
      </c>
      <c r="H15" s="585">
        <f>'Statistika 2'!E8</f>
        <v>0</v>
      </c>
      <c r="I15" s="591">
        <f>'Statistika 2'!G8</f>
        <v>0</v>
      </c>
      <c r="J15" s="577">
        <f>'Statistika 2'!H8</f>
        <v>0</v>
      </c>
      <c r="K15" s="588">
        <f>'Statistika 2'!J8</f>
        <v>0</v>
      </c>
      <c r="L15" s="585">
        <f>'Statistika 2'!K8</f>
        <v>0</v>
      </c>
      <c r="M15" s="591">
        <f>'Statistika 2'!M8</f>
        <v>0</v>
      </c>
      <c r="N15" s="577">
        <f>'Statistika 2'!N8</f>
        <v>0</v>
      </c>
      <c r="O15" s="573">
        <f>'Statistika 2'!S8</f>
        <v>0</v>
      </c>
      <c r="P15" s="563">
        <f>'Statistika 2'!T8</f>
        <v>0</v>
      </c>
      <c r="Q15" s="564">
        <f>'Statistika 2'!V8</f>
        <v>0</v>
      </c>
      <c r="R15" s="577">
        <f>'Statistika 2'!W8</f>
        <v>0</v>
      </c>
      <c r="S15" s="576">
        <f t="shared" si="0"/>
        <v>0</v>
      </c>
      <c r="T15" s="583">
        <f t="shared" si="0"/>
        <v>0</v>
      </c>
      <c r="U15" s="595">
        <f t="shared" si="1"/>
        <v>0</v>
      </c>
    </row>
    <row r="16" spans="2:23" ht="15" customHeight="1" x14ac:dyDescent="0.25">
      <c r="B16" s="562">
        <v>4</v>
      </c>
      <c r="C16" s="1269" t="str">
        <f>Ditari!I4</f>
        <v xml:space="preserve"> Gjuhë tjetër</v>
      </c>
      <c r="D16" s="1269"/>
      <c r="E16" s="1269"/>
      <c r="F16" s="1270"/>
      <c r="G16" s="576">
        <f>'Statistika 2'!D9</f>
        <v>0</v>
      </c>
      <c r="H16" s="585">
        <f>'Statistika 2'!E9</f>
        <v>0</v>
      </c>
      <c r="I16" s="591">
        <f>'Statistika 2'!G9</f>
        <v>0</v>
      </c>
      <c r="J16" s="577">
        <f>'Statistika 2'!H9</f>
        <v>0</v>
      </c>
      <c r="K16" s="588">
        <f>'Statistika 2'!J9</f>
        <v>0</v>
      </c>
      <c r="L16" s="585">
        <f>'Statistika 2'!K9</f>
        <v>0</v>
      </c>
      <c r="M16" s="591">
        <f>'Statistika 2'!M9</f>
        <v>0</v>
      </c>
      <c r="N16" s="577">
        <f>'Statistika 2'!N9</f>
        <v>0</v>
      </c>
      <c r="O16" s="573">
        <f>'Statistika 2'!S9</f>
        <v>0</v>
      </c>
      <c r="P16" s="563">
        <f>'Statistika 2'!T9</f>
        <v>0</v>
      </c>
      <c r="Q16" s="564">
        <f>'Statistika 2'!V9</f>
        <v>0</v>
      </c>
      <c r="R16" s="577">
        <f>'Statistika 2'!W9</f>
        <v>0</v>
      </c>
      <c r="S16" s="576">
        <f t="shared" si="0"/>
        <v>0</v>
      </c>
      <c r="T16" s="583">
        <f t="shared" si="0"/>
        <v>0</v>
      </c>
      <c r="U16" s="595">
        <f t="shared" si="1"/>
        <v>0</v>
      </c>
    </row>
    <row r="17" spans="2:21" ht="15" customHeight="1" x14ac:dyDescent="0.25">
      <c r="B17" s="562">
        <v>5</v>
      </c>
      <c r="C17" s="1269" t="str">
        <f>Ditari!J4</f>
        <v xml:space="preserve"> Art muzikor</v>
      </c>
      <c r="D17" s="1269"/>
      <c r="E17" s="1269"/>
      <c r="F17" s="1270"/>
      <c r="G17" s="576">
        <f>'Statistika 2'!D10</f>
        <v>0</v>
      </c>
      <c r="H17" s="585">
        <f>'Statistika 2'!E10</f>
        <v>0</v>
      </c>
      <c r="I17" s="591">
        <f>'Statistika 2'!G10</f>
        <v>0</v>
      </c>
      <c r="J17" s="577">
        <f>'Statistika 2'!H10</f>
        <v>0</v>
      </c>
      <c r="K17" s="588">
        <f>'Statistika 2'!J10</f>
        <v>0</v>
      </c>
      <c r="L17" s="585">
        <f>'Statistika 2'!K10</f>
        <v>0</v>
      </c>
      <c r="M17" s="591">
        <f>'Statistika 2'!M10</f>
        <v>0</v>
      </c>
      <c r="N17" s="577">
        <f>'Statistika 2'!N10</f>
        <v>0</v>
      </c>
      <c r="O17" s="573">
        <f>'Statistika 2'!S10</f>
        <v>0</v>
      </c>
      <c r="P17" s="563">
        <f>'Statistika 2'!T10</f>
        <v>0</v>
      </c>
      <c r="Q17" s="564">
        <f>'Statistika 2'!V10</f>
        <v>0</v>
      </c>
      <c r="R17" s="577">
        <f>'Statistika 2'!W10</f>
        <v>0</v>
      </c>
      <c r="S17" s="576">
        <f t="shared" si="0"/>
        <v>0</v>
      </c>
      <c r="T17" s="583">
        <f t="shared" si="0"/>
        <v>0</v>
      </c>
      <c r="U17" s="595">
        <f t="shared" si="1"/>
        <v>0</v>
      </c>
    </row>
    <row r="18" spans="2:21" ht="15" customHeight="1" x14ac:dyDescent="0.25">
      <c r="B18" s="562">
        <v>6</v>
      </c>
      <c r="C18" s="1269" t="str">
        <f>Ditari!K4</f>
        <v xml:space="preserve"> Art figurativ</v>
      </c>
      <c r="D18" s="1269"/>
      <c r="E18" s="1269"/>
      <c r="F18" s="1270"/>
      <c r="G18" s="576">
        <f>'Statistika 2'!D11</f>
        <v>0</v>
      </c>
      <c r="H18" s="585">
        <f>'Statistika 2'!E11</f>
        <v>0</v>
      </c>
      <c r="I18" s="591">
        <f>'Statistika 2'!G11</f>
        <v>0</v>
      </c>
      <c r="J18" s="577">
        <f>'Statistika 2'!H11</f>
        <v>0</v>
      </c>
      <c r="K18" s="588">
        <f>'Statistika 2'!J11</f>
        <v>0</v>
      </c>
      <c r="L18" s="585">
        <f>'Statistika 2'!K11</f>
        <v>0</v>
      </c>
      <c r="M18" s="591">
        <f>'Statistika 2'!M11</f>
        <v>0</v>
      </c>
      <c r="N18" s="577">
        <f>'Statistika 2'!N11</f>
        <v>0</v>
      </c>
      <c r="O18" s="573">
        <f>'Statistika 2'!S11</f>
        <v>0</v>
      </c>
      <c r="P18" s="563">
        <f>'Statistika 2'!T11</f>
        <v>0</v>
      </c>
      <c r="Q18" s="564">
        <f>'Statistika 2'!V11</f>
        <v>0</v>
      </c>
      <c r="R18" s="577">
        <f>'Statistika 2'!W11</f>
        <v>0</v>
      </c>
      <c r="S18" s="576">
        <f t="shared" si="0"/>
        <v>0</v>
      </c>
      <c r="T18" s="583">
        <f t="shared" si="0"/>
        <v>0</v>
      </c>
      <c r="U18" s="595">
        <f t="shared" si="1"/>
        <v>0</v>
      </c>
    </row>
    <row r="19" spans="2:21" ht="15" customHeight="1" x14ac:dyDescent="0.25">
      <c r="B19" s="562">
        <v>7</v>
      </c>
      <c r="C19" s="1269" t="str">
        <f>Ditari!L4</f>
        <v xml:space="preserve"> Matematikë</v>
      </c>
      <c r="D19" s="1269"/>
      <c r="E19" s="1269"/>
      <c r="F19" s="1270"/>
      <c r="G19" s="576">
        <f>'Statistika 2'!D12</f>
        <v>0</v>
      </c>
      <c r="H19" s="585">
        <f>'Statistika 2'!E12</f>
        <v>0</v>
      </c>
      <c r="I19" s="591">
        <f>'Statistika 2'!G12</f>
        <v>0</v>
      </c>
      <c r="J19" s="577">
        <f>'Statistika 2'!H12</f>
        <v>0</v>
      </c>
      <c r="K19" s="588">
        <f>'Statistika 2'!J12</f>
        <v>0</v>
      </c>
      <c r="L19" s="585">
        <f>'Statistika 2'!K12</f>
        <v>0</v>
      </c>
      <c r="M19" s="591">
        <f>'Statistika 2'!M12</f>
        <v>0</v>
      </c>
      <c r="N19" s="577">
        <f>'Statistika 2'!N12</f>
        <v>0</v>
      </c>
      <c r="O19" s="573">
        <f>'Statistika 2'!S12</f>
        <v>0</v>
      </c>
      <c r="P19" s="563">
        <f>'Statistika 2'!T12</f>
        <v>0</v>
      </c>
      <c r="Q19" s="564">
        <f>'Statistika 2'!V12</f>
        <v>0</v>
      </c>
      <c r="R19" s="577">
        <f>'Statistika 2'!W12</f>
        <v>0</v>
      </c>
      <c r="S19" s="576">
        <f t="shared" si="0"/>
        <v>0</v>
      </c>
      <c r="T19" s="583">
        <f t="shared" si="0"/>
        <v>0</v>
      </c>
      <c r="U19" s="595">
        <f t="shared" si="1"/>
        <v>0</v>
      </c>
    </row>
    <row r="20" spans="2:21" ht="15" customHeight="1" x14ac:dyDescent="0.25">
      <c r="B20" s="562">
        <v>8</v>
      </c>
      <c r="C20" s="1269" t="str">
        <f>Ditari!M4</f>
        <v xml:space="preserve"> Biologji</v>
      </c>
      <c r="D20" s="1269"/>
      <c r="E20" s="1269"/>
      <c r="F20" s="1270"/>
      <c r="G20" s="576">
        <f>'Statistika 2'!D13</f>
        <v>0</v>
      </c>
      <c r="H20" s="585">
        <f>'Statistika 2'!E13</f>
        <v>0</v>
      </c>
      <c r="I20" s="591">
        <f>'Statistika 2'!G13</f>
        <v>0</v>
      </c>
      <c r="J20" s="577">
        <f>'Statistika 2'!H13</f>
        <v>0</v>
      </c>
      <c r="K20" s="588">
        <f>'Statistika 2'!J13</f>
        <v>0</v>
      </c>
      <c r="L20" s="585">
        <f>'Statistika 2'!K13</f>
        <v>0</v>
      </c>
      <c r="M20" s="591">
        <f>'Statistika 2'!M13</f>
        <v>0</v>
      </c>
      <c r="N20" s="577">
        <f>'Statistika 2'!N13</f>
        <v>0</v>
      </c>
      <c r="O20" s="573">
        <f>'Statistika 2'!S13</f>
        <v>0</v>
      </c>
      <c r="P20" s="563">
        <f>'Statistika 2'!T13</f>
        <v>0</v>
      </c>
      <c r="Q20" s="564">
        <f>'Statistika 2'!V13</f>
        <v>0</v>
      </c>
      <c r="R20" s="577">
        <f>'Statistika 2'!W13</f>
        <v>0</v>
      </c>
      <c r="S20" s="576">
        <f t="shared" si="0"/>
        <v>0</v>
      </c>
      <c r="T20" s="583">
        <f t="shared" si="0"/>
        <v>0</v>
      </c>
      <c r="U20" s="595">
        <f t="shared" si="1"/>
        <v>0</v>
      </c>
    </row>
    <row r="21" spans="2:21" ht="15" customHeight="1" x14ac:dyDescent="0.25">
      <c r="B21" s="562">
        <v>9</v>
      </c>
      <c r="C21" s="1269" t="str">
        <f>Ditari!N4</f>
        <v xml:space="preserve"> Fizikë</v>
      </c>
      <c r="D21" s="1269"/>
      <c r="E21" s="1269"/>
      <c r="F21" s="1270"/>
      <c r="G21" s="576">
        <f>'Statistika 2'!D14</f>
        <v>0</v>
      </c>
      <c r="H21" s="585">
        <f>'Statistika 2'!E14</f>
        <v>0</v>
      </c>
      <c r="I21" s="591">
        <f>'Statistika 2'!G14</f>
        <v>0</v>
      </c>
      <c r="J21" s="577">
        <f>'Statistika 2'!H14</f>
        <v>0</v>
      </c>
      <c r="K21" s="588">
        <f>'Statistika 2'!J14</f>
        <v>0</v>
      </c>
      <c r="L21" s="585">
        <f>'Statistika 2'!K14</f>
        <v>0</v>
      </c>
      <c r="M21" s="591">
        <f>'Statistika 2'!M14</f>
        <v>0</v>
      </c>
      <c r="N21" s="577">
        <f>'Statistika 2'!N14</f>
        <v>0</v>
      </c>
      <c r="O21" s="573">
        <f>'Statistika 2'!S14</f>
        <v>0</v>
      </c>
      <c r="P21" s="563">
        <f>'Statistika 2'!T14</f>
        <v>0</v>
      </c>
      <c r="Q21" s="564">
        <f>'Statistika 2'!V14</f>
        <v>0</v>
      </c>
      <c r="R21" s="577">
        <f>'Statistika 2'!W14</f>
        <v>0</v>
      </c>
      <c r="S21" s="576">
        <f t="shared" si="0"/>
        <v>0</v>
      </c>
      <c r="T21" s="583">
        <f t="shared" si="0"/>
        <v>0</v>
      </c>
      <c r="U21" s="595">
        <f t="shared" si="1"/>
        <v>0</v>
      </c>
    </row>
    <row r="22" spans="2:21" ht="15" customHeight="1" x14ac:dyDescent="0.25">
      <c r="B22" s="562">
        <v>10</v>
      </c>
      <c r="C22" s="1269" t="str">
        <f>Ditari!O4</f>
        <v xml:space="preserve"> Kimi</v>
      </c>
      <c r="D22" s="1269"/>
      <c r="E22" s="1269"/>
      <c r="F22" s="1270"/>
      <c r="G22" s="576">
        <f>'Statistika 2'!D15</f>
        <v>0</v>
      </c>
      <c r="H22" s="585">
        <f>'Statistika 2'!E15</f>
        <v>0</v>
      </c>
      <c r="I22" s="591">
        <f>'Statistika 2'!G15</f>
        <v>0</v>
      </c>
      <c r="J22" s="577">
        <f>'Statistika 2'!H15</f>
        <v>0</v>
      </c>
      <c r="K22" s="588">
        <f>'Statistika 2'!J15</f>
        <v>0</v>
      </c>
      <c r="L22" s="585">
        <f>'Statistika 2'!K15</f>
        <v>0</v>
      </c>
      <c r="M22" s="591">
        <f>'Statistika 2'!M15</f>
        <v>0</v>
      </c>
      <c r="N22" s="577">
        <f>'Statistika 2'!N15</f>
        <v>0</v>
      </c>
      <c r="O22" s="573">
        <f>'Statistika 2'!S15</f>
        <v>0</v>
      </c>
      <c r="P22" s="563">
        <f>'Statistika 2'!T15</f>
        <v>0</v>
      </c>
      <c r="Q22" s="564">
        <f>'Statistika 2'!V15</f>
        <v>0</v>
      </c>
      <c r="R22" s="577">
        <f>'Statistika 2'!W15</f>
        <v>0</v>
      </c>
      <c r="S22" s="576">
        <f t="shared" si="0"/>
        <v>0</v>
      </c>
      <c r="T22" s="583">
        <f t="shared" si="0"/>
        <v>0</v>
      </c>
      <c r="U22" s="595">
        <f t="shared" si="1"/>
        <v>0</v>
      </c>
    </row>
    <row r="23" spans="2:21" ht="15" customHeight="1" x14ac:dyDescent="0.25">
      <c r="B23" s="562">
        <v>11</v>
      </c>
      <c r="C23" s="1269" t="str">
        <f>Ditari!P4</f>
        <v xml:space="preserve"> Astronomi</v>
      </c>
      <c r="D23" s="1269"/>
      <c r="E23" s="1269"/>
      <c r="F23" s="1270"/>
      <c r="G23" s="576">
        <f>'Statistika 2'!D16</f>
        <v>0</v>
      </c>
      <c r="H23" s="585">
        <f>'Statistika 2'!E16</f>
        <v>0</v>
      </c>
      <c r="I23" s="591">
        <f>'Statistika 2'!G16</f>
        <v>0</v>
      </c>
      <c r="J23" s="577">
        <f>'Statistika 2'!H16</f>
        <v>0</v>
      </c>
      <c r="K23" s="588">
        <f>'Statistika 2'!J16</f>
        <v>0</v>
      </c>
      <c r="L23" s="585">
        <f>'Statistika 2'!K16</f>
        <v>0</v>
      </c>
      <c r="M23" s="591">
        <f>'Statistika 2'!M16</f>
        <v>0</v>
      </c>
      <c r="N23" s="577">
        <f>'Statistika 2'!N16</f>
        <v>0</v>
      </c>
      <c r="O23" s="573">
        <f>'Statistika 2'!S16</f>
        <v>0</v>
      </c>
      <c r="P23" s="563">
        <f>'Statistika 2'!T16</f>
        <v>0</v>
      </c>
      <c r="Q23" s="564">
        <f>'Statistika 2'!V16</f>
        <v>0</v>
      </c>
      <c r="R23" s="577">
        <f>'Statistika 2'!W16</f>
        <v>0</v>
      </c>
      <c r="S23" s="576">
        <f t="shared" si="0"/>
        <v>0</v>
      </c>
      <c r="T23" s="583">
        <f t="shared" si="0"/>
        <v>0</v>
      </c>
      <c r="U23" s="595">
        <f t="shared" si="1"/>
        <v>0</v>
      </c>
    </row>
    <row r="24" spans="2:21" ht="15" customHeight="1" x14ac:dyDescent="0.25">
      <c r="B24" s="562">
        <v>12</v>
      </c>
      <c r="C24" s="1269" t="str">
        <f>Ditari!Q4</f>
        <v xml:space="preserve"> Gjeografi</v>
      </c>
      <c r="D24" s="1269"/>
      <c r="E24" s="1269"/>
      <c r="F24" s="1270"/>
      <c r="G24" s="576">
        <f>'Statistika 2'!D17</f>
        <v>0</v>
      </c>
      <c r="H24" s="585">
        <f>'Statistika 2'!E17</f>
        <v>0</v>
      </c>
      <c r="I24" s="591">
        <f>'Statistika 2'!G17</f>
        <v>0</v>
      </c>
      <c r="J24" s="577">
        <f>'Statistika 2'!H17</f>
        <v>0</v>
      </c>
      <c r="K24" s="588">
        <f>'Statistika 2'!J17</f>
        <v>0</v>
      </c>
      <c r="L24" s="585">
        <f>'Statistika 2'!K17</f>
        <v>0</v>
      </c>
      <c r="M24" s="591">
        <f>'Statistika 2'!M17</f>
        <v>0</v>
      </c>
      <c r="N24" s="577">
        <f>'Statistika 2'!N17</f>
        <v>0</v>
      </c>
      <c r="O24" s="573">
        <f>'Statistika 2'!S17</f>
        <v>0</v>
      </c>
      <c r="P24" s="563">
        <f>'Statistika 2'!T17</f>
        <v>0</v>
      </c>
      <c r="Q24" s="564">
        <f>'Statistika 2'!V17</f>
        <v>0</v>
      </c>
      <c r="R24" s="577">
        <f>'Statistika 2'!W17</f>
        <v>0</v>
      </c>
      <c r="S24" s="576">
        <f t="shared" si="0"/>
        <v>0</v>
      </c>
      <c r="T24" s="583">
        <f t="shared" si="0"/>
        <v>0</v>
      </c>
      <c r="U24" s="595">
        <f t="shared" si="1"/>
        <v>0</v>
      </c>
    </row>
    <row r="25" spans="2:21" ht="15" customHeight="1" x14ac:dyDescent="0.25">
      <c r="B25" s="562">
        <v>13</v>
      </c>
      <c r="C25" s="1269" t="str">
        <f>Ditari!R4</f>
        <v xml:space="preserve"> Edukatë qytetare</v>
      </c>
      <c r="D25" s="1269"/>
      <c r="E25" s="1269"/>
      <c r="F25" s="1270"/>
      <c r="G25" s="576">
        <f>'Statistika 2'!D18</f>
        <v>0</v>
      </c>
      <c r="H25" s="585">
        <f>'Statistika 2'!E18</f>
        <v>0</v>
      </c>
      <c r="I25" s="591">
        <f>'Statistika 2'!G18</f>
        <v>0</v>
      </c>
      <c r="J25" s="577">
        <f>'Statistika 2'!H18</f>
        <v>0</v>
      </c>
      <c r="K25" s="588">
        <f>'Statistika 2'!J18</f>
        <v>0</v>
      </c>
      <c r="L25" s="585">
        <f>'Statistika 2'!K18</f>
        <v>0</v>
      </c>
      <c r="M25" s="591">
        <f>'Statistika 2'!M18</f>
        <v>0</v>
      </c>
      <c r="N25" s="577">
        <f>'Statistika 2'!N18</f>
        <v>0</v>
      </c>
      <c r="O25" s="573">
        <f>'Statistika 2'!S18</f>
        <v>0</v>
      </c>
      <c r="P25" s="563">
        <f>'Statistika 2'!T18</f>
        <v>0</v>
      </c>
      <c r="Q25" s="564">
        <f>'Statistika 2'!V18</f>
        <v>0</v>
      </c>
      <c r="R25" s="577">
        <f>'Statistika 2'!W18</f>
        <v>0</v>
      </c>
      <c r="S25" s="576">
        <f t="shared" si="0"/>
        <v>0</v>
      </c>
      <c r="T25" s="583">
        <f t="shared" si="0"/>
        <v>0</v>
      </c>
      <c r="U25" s="595">
        <f t="shared" si="1"/>
        <v>0</v>
      </c>
    </row>
    <row r="26" spans="2:21" ht="15" customHeight="1" x14ac:dyDescent="0.25">
      <c r="B26" s="562">
        <v>14</v>
      </c>
      <c r="C26" s="1269" t="str">
        <f>Ditari!S4</f>
        <v xml:space="preserve"> Histori</v>
      </c>
      <c r="D26" s="1269"/>
      <c r="E26" s="1269"/>
      <c r="F26" s="1270"/>
      <c r="G26" s="576">
        <f>'Statistika 2'!D19</f>
        <v>0</v>
      </c>
      <c r="H26" s="585">
        <f>'Statistika 2'!E19</f>
        <v>0</v>
      </c>
      <c r="I26" s="591">
        <f>'Statistika 2'!G19</f>
        <v>0</v>
      </c>
      <c r="J26" s="577">
        <f>'Statistika 2'!H19</f>
        <v>0</v>
      </c>
      <c r="K26" s="588">
        <f>'Statistika 2'!J19</f>
        <v>0</v>
      </c>
      <c r="L26" s="585">
        <f>'Statistika 2'!K19</f>
        <v>0</v>
      </c>
      <c r="M26" s="591">
        <f>'Statistika 2'!M19</f>
        <v>0</v>
      </c>
      <c r="N26" s="577">
        <f>'Statistika 2'!N19</f>
        <v>0</v>
      </c>
      <c r="O26" s="573">
        <f>'Statistika 2'!S19</f>
        <v>0</v>
      </c>
      <c r="P26" s="563">
        <f>'Statistika 2'!T19</f>
        <v>0</v>
      </c>
      <c r="Q26" s="564">
        <f>'Statistika 2'!V19</f>
        <v>0</v>
      </c>
      <c r="R26" s="577">
        <f>'Statistika 2'!W19</f>
        <v>0</v>
      </c>
      <c r="S26" s="576">
        <f t="shared" si="0"/>
        <v>0</v>
      </c>
      <c r="T26" s="583">
        <f t="shared" si="0"/>
        <v>0</v>
      </c>
      <c r="U26" s="595">
        <f t="shared" si="1"/>
        <v>0</v>
      </c>
    </row>
    <row r="27" spans="2:21" ht="15" customHeight="1" x14ac:dyDescent="0.25">
      <c r="B27" s="562">
        <v>15</v>
      </c>
      <c r="C27" s="1267" t="str">
        <f>Ditari!T4</f>
        <v xml:space="preserve"> Psikologji</v>
      </c>
      <c r="D27" s="1267"/>
      <c r="E27" s="1267"/>
      <c r="F27" s="1268"/>
      <c r="G27" s="576">
        <f>'Statistika 2'!D20</f>
        <v>0</v>
      </c>
      <c r="H27" s="585">
        <f>'Statistika 2'!E20</f>
        <v>0</v>
      </c>
      <c r="I27" s="591">
        <f>'Statistika 2'!G20</f>
        <v>0</v>
      </c>
      <c r="J27" s="577">
        <f>'Statistika 2'!H20</f>
        <v>0</v>
      </c>
      <c r="K27" s="588">
        <f>'Statistika 2'!J20</f>
        <v>0</v>
      </c>
      <c r="L27" s="585">
        <f>'Statistika 2'!K20</f>
        <v>0</v>
      </c>
      <c r="M27" s="591">
        <f>'Statistika 2'!M20</f>
        <v>0</v>
      </c>
      <c r="N27" s="577">
        <f>'Statistika 2'!N20</f>
        <v>0</v>
      </c>
      <c r="O27" s="573">
        <f>'Statistika 2'!S20</f>
        <v>0</v>
      </c>
      <c r="P27" s="563">
        <f>'Statistika 2'!T20</f>
        <v>0</v>
      </c>
      <c r="Q27" s="564">
        <f>'Statistika 2'!V20</f>
        <v>0</v>
      </c>
      <c r="R27" s="577">
        <f>'Statistika 2'!W20</f>
        <v>0</v>
      </c>
      <c r="S27" s="576">
        <f t="shared" si="0"/>
        <v>0</v>
      </c>
      <c r="T27" s="583">
        <f t="shared" si="0"/>
        <v>0</v>
      </c>
      <c r="U27" s="595">
        <f t="shared" si="1"/>
        <v>0</v>
      </c>
    </row>
    <row r="28" spans="2:21" ht="15" customHeight="1" x14ac:dyDescent="0.25">
      <c r="B28" s="562">
        <v>16</v>
      </c>
      <c r="C28" s="1267" t="str">
        <f>Ditari!U4</f>
        <v xml:space="preserve"> Filozofi &amp; Logjikë</v>
      </c>
      <c r="D28" s="1267"/>
      <c r="E28" s="1267"/>
      <c r="F28" s="1268"/>
      <c r="G28" s="576">
        <f>'Statistika 2'!D21</f>
        <v>0</v>
      </c>
      <c r="H28" s="585">
        <f>'Statistika 2'!E21</f>
        <v>0</v>
      </c>
      <c r="I28" s="591">
        <f>'Statistika 2'!G21</f>
        <v>0</v>
      </c>
      <c r="J28" s="577">
        <f>'Statistika 2'!H21</f>
        <v>0</v>
      </c>
      <c r="K28" s="588">
        <f>'Statistika 2'!J21</f>
        <v>0</v>
      </c>
      <c r="L28" s="585">
        <f>'Statistika 2'!K21</f>
        <v>0</v>
      </c>
      <c r="M28" s="591">
        <f>'Statistika 2'!M21</f>
        <v>0</v>
      </c>
      <c r="N28" s="577">
        <f>'Statistika 2'!N21</f>
        <v>0</v>
      </c>
      <c r="O28" s="573">
        <f>'Statistika 2'!S21</f>
        <v>0</v>
      </c>
      <c r="P28" s="563">
        <f>'Statistika 2'!T21</f>
        <v>0</v>
      </c>
      <c r="Q28" s="564">
        <f>'Statistika 2'!V21</f>
        <v>0</v>
      </c>
      <c r="R28" s="577">
        <f>'Statistika 2'!W21</f>
        <v>0</v>
      </c>
      <c r="S28" s="576">
        <f t="shared" si="0"/>
        <v>0</v>
      </c>
      <c r="T28" s="583">
        <f t="shared" si="0"/>
        <v>0</v>
      </c>
      <c r="U28" s="595">
        <f t="shared" si="1"/>
        <v>0</v>
      </c>
    </row>
    <row r="29" spans="2:21" ht="15" customHeight="1" x14ac:dyDescent="0.25">
      <c r="B29" s="562">
        <v>17</v>
      </c>
      <c r="C29" s="1267" t="str">
        <f>Ditari!V4</f>
        <v xml:space="preserve"> Sociologji</v>
      </c>
      <c r="D29" s="1267"/>
      <c r="E29" s="1267"/>
      <c r="F29" s="1268"/>
      <c r="G29" s="576">
        <f>'Statistika 2'!D22</f>
        <v>0</v>
      </c>
      <c r="H29" s="585">
        <f>'Statistika 2'!E22</f>
        <v>0</v>
      </c>
      <c r="I29" s="591">
        <f>'Statistika 2'!G22</f>
        <v>0</v>
      </c>
      <c r="J29" s="577">
        <f>'Statistika 2'!H22</f>
        <v>0</v>
      </c>
      <c r="K29" s="588">
        <f>'Statistika 2'!J22</f>
        <v>0</v>
      </c>
      <c r="L29" s="585">
        <f>'Statistika 2'!K22</f>
        <v>0</v>
      </c>
      <c r="M29" s="591">
        <f>'Statistika 2'!M22</f>
        <v>0</v>
      </c>
      <c r="N29" s="577">
        <f>'Statistika 2'!N22</f>
        <v>0</v>
      </c>
      <c r="O29" s="573">
        <f>'Statistika 2'!S22</f>
        <v>0</v>
      </c>
      <c r="P29" s="563">
        <f>'Statistika 2'!T22</f>
        <v>0</v>
      </c>
      <c r="Q29" s="564">
        <f>'Statistika 2'!V22</f>
        <v>0</v>
      </c>
      <c r="R29" s="577">
        <f>'Statistika 2'!W22</f>
        <v>0</v>
      </c>
      <c r="S29" s="576">
        <f t="shared" si="0"/>
        <v>0</v>
      </c>
      <c r="T29" s="583">
        <f t="shared" si="0"/>
        <v>0</v>
      </c>
      <c r="U29" s="595">
        <f t="shared" si="1"/>
        <v>0</v>
      </c>
    </row>
    <row r="30" spans="2:21" ht="15" customHeight="1" x14ac:dyDescent="0.25">
      <c r="B30" s="562">
        <v>18</v>
      </c>
      <c r="C30" s="1267" t="str">
        <f>Ditari!W4</f>
        <v xml:space="preserve"> TIK</v>
      </c>
      <c r="D30" s="1267"/>
      <c r="E30" s="1267"/>
      <c r="F30" s="1268"/>
      <c r="G30" s="576">
        <f>'Statistika 2'!D23</f>
        <v>0</v>
      </c>
      <c r="H30" s="585">
        <f>'Statistika 2'!E23</f>
        <v>0</v>
      </c>
      <c r="I30" s="591">
        <f>'Statistika 2'!G23</f>
        <v>0</v>
      </c>
      <c r="J30" s="577">
        <f>'Statistika 2'!H23</f>
        <v>0</v>
      </c>
      <c r="K30" s="588">
        <f>'Statistika 2'!J23</f>
        <v>0</v>
      </c>
      <c r="L30" s="585">
        <f>'Statistika 2'!K23</f>
        <v>0</v>
      </c>
      <c r="M30" s="591">
        <f>'Statistika 2'!M23</f>
        <v>0</v>
      </c>
      <c r="N30" s="577">
        <f>'Statistika 2'!N23</f>
        <v>0</v>
      </c>
      <c r="O30" s="573">
        <f>'Statistika 2'!S23</f>
        <v>0</v>
      </c>
      <c r="P30" s="563">
        <f>'Statistika 2'!T23</f>
        <v>0</v>
      </c>
      <c r="Q30" s="564">
        <f>'Statistika 2'!V23</f>
        <v>0</v>
      </c>
      <c r="R30" s="577">
        <f>'Statistika 2'!W23</f>
        <v>0</v>
      </c>
      <c r="S30" s="576">
        <f t="shared" si="0"/>
        <v>0</v>
      </c>
      <c r="T30" s="583">
        <f>H30+J30+L30+N30+P30+R30</f>
        <v>0</v>
      </c>
      <c r="U30" s="595">
        <f>S30+T30</f>
        <v>0</v>
      </c>
    </row>
    <row r="31" spans="2:21" ht="15" customHeight="1" x14ac:dyDescent="0.25">
      <c r="B31" s="562">
        <v>19</v>
      </c>
      <c r="C31" s="1267" t="str">
        <f>Ditari!X4</f>
        <v xml:space="preserve"> Edukatë fizike</v>
      </c>
      <c r="D31" s="1267"/>
      <c r="E31" s="1267"/>
      <c r="F31" s="1268"/>
      <c r="G31" s="576">
        <f>'Statistika 2'!D24</f>
        <v>0</v>
      </c>
      <c r="H31" s="585">
        <f>'Statistika 2'!E24</f>
        <v>0</v>
      </c>
      <c r="I31" s="591">
        <f>'Statistika 2'!G24</f>
        <v>0</v>
      </c>
      <c r="J31" s="577">
        <f>'Statistika 2'!H24</f>
        <v>0</v>
      </c>
      <c r="K31" s="588">
        <f>'Statistika 2'!J24</f>
        <v>0</v>
      </c>
      <c r="L31" s="585">
        <f>'Statistika 2'!K24</f>
        <v>0</v>
      </c>
      <c r="M31" s="591">
        <f>'Statistika 2'!M24</f>
        <v>0</v>
      </c>
      <c r="N31" s="577">
        <f>'Statistika 2'!N24</f>
        <v>0</v>
      </c>
      <c r="O31" s="573">
        <f>'Statistika 2'!S24</f>
        <v>0</v>
      </c>
      <c r="P31" s="563">
        <f>'Statistika 2'!T24</f>
        <v>0</v>
      </c>
      <c r="Q31" s="564">
        <f>'Statistika 2'!V24</f>
        <v>0</v>
      </c>
      <c r="R31" s="577">
        <f>'Statistika 2'!W24</f>
        <v>0</v>
      </c>
      <c r="S31" s="576">
        <f t="shared" si="0"/>
        <v>0</v>
      </c>
      <c r="T31" s="583">
        <f t="shared" ref="T31" si="2">H31+J31+L31+N31+P31+R31</f>
        <v>0</v>
      </c>
      <c r="U31" s="595">
        <f>S31+T31</f>
        <v>0</v>
      </c>
    </row>
    <row r="32" spans="2:21" ht="15" customHeight="1" x14ac:dyDescent="0.25">
      <c r="B32" s="562">
        <v>20</v>
      </c>
      <c r="C32" s="1267" t="str">
        <f>Ditari!Y4</f>
        <v xml:space="preserve"> MZ</v>
      </c>
      <c r="D32" s="1267"/>
      <c r="E32" s="1267"/>
      <c r="F32" s="1268"/>
      <c r="G32" s="576">
        <f>'Statistika 2'!D25</f>
        <v>0</v>
      </c>
      <c r="H32" s="585">
        <f>'Statistika 2'!E25</f>
        <v>0</v>
      </c>
      <c r="I32" s="591">
        <f>'Statistika 2'!G25</f>
        <v>0</v>
      </c>
      <c r="J32" s="577">
        <f>'Statistika 2'!H25</f>
        <v>0</v>
      </c>
      <c r="K32" s="588">
        <f>'Statistika 2'!J25</f>
        <v>0</v>
      </c>
      <c r="L32" s="585">
        <f>'Statistika 2'!K25</f>
        <v>0</v>
      </c>
      <c r="M32" s="591">
        <f>'Statistika 2'!M25</f>
        <v>0</v>
      </c>
      <c r="N32" s="577">
        <f>'Statistika 2'!N25</f>
        <v>0</v>
      </c>
      <c r="O32" s="573">
        <f>'Statistika 2'!S25</f>
        <v>0</v>
      </c>
      <c r="P32" s="563">
        <f>'Statistika 2'!T25</f>
        <v>0</v>
      </c>
      <c r="Q32" s="564">
        <f>'Statistika 2'!V25</f>
        <v>0</v>
      </c>
      <c r="R32" s="577">
        <f>'Statistika 2'!W25</f>
        <v>0</v>
      </c>
      <c r="S32" s="576">
        <f t="shared" ref="S32" si="3">G32+I32+K32+M32+O32+Q32</f>
        <v>0</v>
      </c>
      <c r="T32" s="583">
        <f t="shared" ref="T32:T33" si="4">H32+J32+L32+N32+P32+R32</f>
        <v>0</v>
      </c>
      <c r="U32" s="595">
        <f t="shared" ref="U32:U33" si="5">S32+T32</f>
        <v>0</v>
      </c>
    </row>
    <row r="33" spans="2:21" ht="15" customHeight="1" x14ac:dyDescent="0.25">
      <c r="B33" s="570">
        <v>21</v>
      </c>
      <c r="C33" s="1268" t="str">
        <f>Ditari!Z4</f>
        <v xml:space="preserve"> MZ</v>
      </c>
      <c r="D33" s="1278"/>
      <c r="E33" s="1278"/>
      <c r="F33" s="1278"/>
      <c r="G33" s="576">
        <f>'Statistika 2'!D26</f>
        <v>0</v>
      </c>
      <c r="H33" s="585">
        <f>'Statistika 2'!E26</f>
        <v>0</v>
      </c>
      <c r="I33" s="591">
        <f>'Statistika 2'!G26</f>
        <v>0</v>
      </c>
      <c r="J33" s="577">
        <f>'Statistika 2'!H26</f>
        <v>0</v>
      </c>
      <c r="K33" s="588">
        <f>'Statistika 2'!J26</f>
        <v>0</v>
      </c>
      <c r="L33" s="585">
        <f>'Statistika 2'!K26</f>
        <v>0</v>
      </c>
      <c r="M33" s="591">
        <f>'Statistika 2'!M26</f>
        <v>0</v>
      </c>
      <c r="N33" s="577">
        <f>'Statistika 2'!N26</f>
        <v>0</v>
      </c>
      <c r="O33" s="573">
        <f>'Statistika 2'!S26</f>
        <v>0</v>
      </c>
      <c r="P33" s="563">
        <f>'Statistika 2'!T26</f>
        <v>0</v>
      </c>
      <c r="Q33" s="564">
        <f>'Statistika 2'!V26</f>
        <v>0</v>
      </c>
      <c r="R33" s="577">
        <f>'Statistika 2'!W26</f>
        <v>0</v>
      </c>
      <c r="S33" s="576">
        <f>G33+I33+K33+M33+O33+Q33</f>
        <v>0</v>
      </c>
      <c r="T33" s="583">
        <f t="shared" si="4"/>
        <v>0</v>
      </c>
      <c r="U33" s="595">
        <f t="shared" si="5"/>
        <v>0</v>
      </c>
    </row>
    <row r="34" spans="2:21" ht="15" customHeight="1" thickBot="1" x14ac:dyDescent="0.3">
      <c r="B34" s="566">
        <v>22</v>
      </c>
      <c r="C34" s="1274"/>
      <c r="D34" s="1274"/>
      <c r="E34" s="1274"/>
      <c r="F34" s="1275"/>
      <c r="G34" s="578"/>
      <c r="H34" s="599"/>
      <c r="I34" s="578"/>
      <c r="J34" s="579"/>
      <c r="K34" s="600"/>
      <c r="L34" s="599"/>
      <c r="M34" s="578"/>
      <c r="N34" s="579"/>
      <c r="O34" s="600"/>
      <c r="P34" s="567"/>
      <c r="Q34" s="567"/>
      <c r="R34" s="579"/>
      <c r="S34" s="597"/>
      <c r="T34" s="598"/>
      <c r="U34" s="596"/>
    </row>
    <row r="35" spans="2:21" ht="9.9499999999999993" customHeight="1" x14ac:dyDescent="0.25">
      <c r="T35" s="85"/>
      <c r="U35" s="85"/>
    </row>
    <row r="36" spans="2:21" ht="9.9499999999999993" customHeight="1" thickBot="1" x14ac:dyDescent="0.3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2:21" ht="15" customHeight="1" thickBot="1" x14ac:dyDescent="0.3">
      <c r="B37" s="1271" t="s">
        <v>162</v>
      </c>
      <c r="C37" s="1272"/>
      <c r="D37" s="1235">
        <v>44953</v>
      </c>
      <c r="E37" s="1236"/>
      <c r="F37" s="1276"/>
      <c r="G37" s="1234"/>
      <c r="H37" s="1234"/>
      <c r="I37" s="1234"/>
      <c r="J37" s="1234"/>
      <c r="K37" s="1234"/>
      <c r="L37" s="1234"/>
      <c r="M37" s="1234"/>
      <c r="N37" s="1234"/>
      <c r="O37" s="1277"/>
      <c r="P37" s="1271" t="s">
        <v>164</v>
      </c>
      <c r="Q37" s="1273"/>
      <c r="R37" s="1272"/>
      <c r="S37" s="1253" t="str">
        <f>Ditari!H2</f>
        <v>Skender Gashi</v>
      </c>
      <c r="T37" s="1254"/>
      <c r="U37" s="1255"/>
    </row>
    <row r="38" spans="2:21" ht="15" customHeight="1" x14ac:dyDescent="0.25"/>
    <row r="39" spans="2:21" ht="15" customHeight="1" x14ac:dyDescent="0.25"/>
  </sheetData>
  <sheetProtection algorithmName="SHA-512" hashValue="JVhUqCRKz6kZmtSNSYWGG9MJS57LACm75BnejpWq0eoqfhY9WofSo3JEytypK/CALEzMAO6K6v7Z/dYKS/YYiw==" saltValue="j5jhY4X8iLgG/JtkGX6qmA==" spinCount="100000" sheet="1" objects="1" scenarios="1"/>
  <mergeCells count="49">
    <mergeCell ref="M4:N5"/>
    <mergeCell ref="O4:P5"/>
    <mergeCell ref="C4:D5"/>
    <mergeCell ref="E4:F5"/>
    <mergeCell ref="G4:H5"/>
    <mergeCell ref="I4:J5"/>
    <mergeCell ref="K4:L5"/>
    <mergeCell ref="Q4:R5"/>
    <mergeCell ref="U4:W5"/>
    <mergeCell ref="S4:T5"/>
    <mergeCell ref="C29:F29"/>
    <mergeCell ref="K9:L11"/>
    <mergeCell ref="C17:F17"/>
    <mergeCell ref="C12:F12"/>
    <mergeCell ref="C13:F13"/>
    <mergeCell ref="C14:F14"/>
    <mergeCell ref="G9:H11"/>
    <mergeCell ref="C15:F15"/>
    <mergeCell ref="C16:F16"/>
    <mergeCell ref="C9:F11"/>
    <mergeCell ref="I9:J11"/>
    <mergeCell ref="M9:N11"/>
    <mergeCell ref="O9:P11"/>
    <mergeCell ref="B37:C37"/>
    <mergeCell ref="D37:E37"/>
    <mergeCell ref="P37:R37"/>
    <mergeCell ref="S37:U37"/>
    <mergeCell ref="C30:F30"/>
    <mergeCell ref="C31:F31"/>
    <mergeCell ref="C34:F34"/>
    <mergeCell ref="F37:O37"/>
    <mergeCell ref="C32:F32"/>
    <mergeCell ref="C33:F33"/>
    <mergeCell ref="B2:C2"/>
    <mergeCell ref="B1:W1"/>
    <mergeCell ref="B9:B12"/>
    <mergeCell ref="C27:F27"/>
    <mergeCell ref="C28:F28"/>
    <mergeCell ref="C24:F24"/>
    <mergeCell ref="C25:F25"/>
    <mergeCell ref="C26:F26"/>
    <mergeCell ref="C22:F22"/>
    <mergeCell ref="C23:F23"/>
    <mergeCell ref="C18:F18"/>
    <mergeCell ref="C19:F19"/>
    <mergeCell ref="C20:F20"/>
    <mergeCell ref="C21:F21"/>
    <mergeCell ref="Q9:R11"/>
    <mergeCell ref="S9:U11"/>
  </mergeCells>
  <pageMargins left="0.25" right="0.25" top="0.75" bottom="0.75" header="0.3" footer="0.3"/>
  <pageSetup scale="7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B1:W39"/>
  <sheetViews>
    <sheetView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H13" sqref="H13"/>
    </sheetView>
  </sheetViews>
  <sheetFormatPr defaultRowHeight="15" x14ac:dyDescent="0.25"/>
  <cols>
    <col min="1" max="1" width="9.140625" style="1"/>
    <col min="2" max="2" width="3.7109375" style="1" customWidth="1"/>
    <col min="3" max="3" width="5.7109375" style="1" customWidth="1"/>
    <col min="4" max="5" width="6.28515625" style="1" customWidth="1"/>
    <col min="6" max="23" width="5.7109375" style="1" customWidth="1"/>
    <col min="24" max="52" width="8.7109375" style="1" customWidth="1"/>
    <col min="53" max="16384" width="9.140625" style="1"/>
  </cols>
  <sheetData>
    <row r="1" spans="2:23" ht="19.5" thickBot="1" x14ac:dyDescent="0.35">
      <c r="B1" s="1219" t="s">
        <v>219</v>
      </c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1"/>
    </row>
    <row r="2" spans="2:23" ht="18" customHeight="1" thickBot="1" x14ac:dyDescent="0.35">
      <c r="B2" s="1216" t="s">
        <v>2</v>
      </c>
      <c r="C2" s="1216"/>
      <c r="D2" s="694" t="str">
        <f>Ditari!C2</f>
        <v>X-1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23" ht="9.9499999999999993" customHeight="1" thickBot="1" x14ac:dyDescent="0.3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2:23" ht="20.100000000000001" customHeight="1" x14ac:dyDescent="0.25">
      <c r="B4" s="85"/>
      <c r="C4" s="1225" t="s">
        <v>52</v>
      </c>
      <c r="D4" s="1226"/>
      <c r="E4" s="1225" t="s">
        <v>156</v>
      </c>
      <c r="F4" s="1226"/>
      <c r="G4" s="1225" t="s">
        <v>23</v>
      </c>
      <c r="H4" s="1226"/>
      <c r="I4" s="1225" t="s">
        <v>54</v>
      </c>
      <c r="J4" s="1226"/>
      <c r="K4" s="1225" t="s">
        <v>137</v>
      </c>
      <c r="L4" s="1226"/>
      <c r="M4" s="1225" t="s">
        <v>141</v>
      </c>
      <c r="N4" s="1226"/>
      <c r="O4" s="1225" t="s">
        <v>174</v>
      </c>
      <c r="P4" s="1226"/>
      <c r="Q4" s="1225" t="s">
        <v>135</v>
      </c>
      <c r="R4" s="1257"/>
      <c r="S4" s="1225" t="s">
        <v>47</v>
      </c>
      <c r="T4" s="1257"/>
      <c r="U4" s="1243" t="s">
        <v>136</v>
      </c>
      <c r="V4" s="1244"/>
      <c r="W4" s="1245"/>
    </row>
    <row r="5" spans="2:23" ht="20.100000000000001" customHeight="1" thickBot="1" x14ac:dyDescent="0.3">
      <c r="B5" s="85"/>
      <c r="C5" s="1229"/>
      <c r="D5" s="1230"/>
      <c r="E5" s="1229"/>
      <c r="F5" s="1230"/>
      <c r="G5" s="1229"/>
      <c r="H5" s="1230"/>
      <c r="I5" s="1229"/>
      <c r="J5" s="1230"/>
      <c r="K5" s="1229"/>
      <c r="L5" s="1230"/>
      <c r="M5" s="1229"/>
      <c r="N5" s="1230"/>
      <c r="O5" s="1229"/>
      <c r="P5" s="1230"/>
      <c r="Q5" s="1229"/>
      <c r="R5" s="1258"/>
      <c r="S5" s="1229"/>
      <c r="T5" s="1258"/>
      <c r="U5" s="1246"/>
      <c r="V5" s="1247"/>
      <c r="W5" s="1248"/>
    </row>
    <row r="6" spans="2:23" x14ac:dyDescent="0.25">
      <c r="B6" s="85"/>
      <c r="C6" s="133" t="s">
        <v>0</v>
      </c>
      <c r="D6" s="134" t="s">
        <v>1</v>
      </c>
      <c r="E6" s="133" t="s">
        <v>0</v>
      </c>
      <c r="F6" s="134" t="s">
        <v>1</v>
      </c>
      <c r="G6" s="133" t="s">
        <v>0</v>
      </c>
      <c r="H6" s="134" t="s">
        <v>1</v>
      </c>
      <c r="I6" s="133" t="s">
        <v>0</v>
      </c>
      <c r="J6" s="134" t="s">
        <v>1</v>
      </c>
      <c r="K6" s="133" t="s">
        <v>0</v>
      </c>
      <c r="L6" s="134" t="s">
        <v>1</v>
      </c>
      <c r="M6" s="133" t="s">
        <v>0</v>
      </c>
      <c r="N6" s="135" t="s">
        <v>1</v>
      </c>
      <c r="O6" s="136" t="s">
        <v>0</v>
      </c>
      <c r="P6" s="137" t="s">
        <v>1</v>
      </c>
      <c r="Q6" s="133" t="s">
        <v>0</v>
      </c>
      <c r="R6" s="134" t="s">
        <v>1</v>
      </c>
      <c r="S6" s="133" t="s">
        <v>0</v>
      </c>
      <c r="T6" s="134" t="s">
        <v>1</v>
      </c>
      <c r="U6" s="138" t="s">
        <v>0</v>
      </c>
      <c r="V6" s="222" t="s">
        <v>1</v>
      </c>
      <c r="W6" s="223" t="s">
        <v>42</v>
      </c>
    </row>
    <row r="7" spans="2:23" ht="15.75" thickBot="1" x14ac:dyDescent="0.3">
      <c r="B7" s="85"/>
      <c r="C7" s="125">
        <f>Raporti!O11</f>
        <v>0</v>
      </c>
      <c r="D7" s="126">
        <f>Raporti!O12</f>
        <v>0</v>
      </c>
      <c r="E7" s="127">
        <f>Raporti!O14</f>
        <v>0</v>
      </c>
      <c r="F7" s="126">
        <f>Raporti!O15</f>
        <v>0</v>
      </c>
      <c r="G7" s="127">
        <f>Raporti!O17</f>
        <v>0</v>
      </c>
      <c r="H7" s="126">
        <f>Raporti!O18</f>
        <v>0</v>
      </c>
      <c r="I7" s="127">
        <f>Raporti!O20</f>
        <v>0</v>
      </c>
      <c r="J7" s="126">
        <f>Raporti!O21</f>
        <v>0</v>
      </c>
      <c r="K7" s="127">
        <f>Raporti!O26</f>
        <v>0</v>
      </c>
      <c r="L7" s="126">
        <f>Raporti!O27</f>
        <v>0</v>
      </c>
      <c r="M7" s="127">
        <f>Raporti!O29</f>
        <v>0</v>
      </c>
      <c r="N7" s="128">
        <f>Raporti!O30</f>
        <v>0</v>
      </c>
      <c r="O7" s="129">
        <f>Raporti!O32</f>
        <v>0</v>
      </c>
      <c r="P7" s="130">
        <f>Raporti!O33</f>
        <v>0</v>
      </c>
      <c r="Q7" s="330"/>
      <c r="R7" s="331"/>
      <c r="S7" s="131">
        <f>Raporti!O38</f>
        <v>0</v>
      </c>
      <c r="T7" s="132">
        <f>Raporti!O39</f>
        <v>0</v>
      </c>
      <c r="U7" s="267">
        <f>C7+E7+G7+I7+K7+M7+O7+Q7+S7</f>
        <v>0</v>
      </c>
      <c r="V7" s="268">
        <f>D7+F7+H7+J7+L7+N7+P7+R7+T7</f>
        <v>0</v>
      </c>
      <c r="W7" s="269">
        <f>U7+V7</f>
        <v>0</v>
      </c>
    </row>
    <row r="8" spans="2:23" ht="9.9499999999999993" customHeight="1" thickBot="1" x14ac:dyDescent="0.3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2:23" ht="9.9499999999999993" customHeight="1" thickBot="1" x14ac:dyDescent="0.3">
      <c r="B9" s="1217" t="s">
        <v>30</v>
      </c>
      <c r="C9" s="1262" t="s">
        <v>138</v>
      </c>
      <c r="D9" s="1263"/>
      <c r="E9" s="1263"/>
      <c r="F9" s="1264"/>
      <c r="G9" s="1249" t="s">
        <v>52</v>
      </c>
      <c r="H9" s="1250"/>
      <c r="I9" s="1225" t="s">
        <v>156</v>
      </c>
      <c r="J9" s="1226"/>
      <c r="K9" s="1225" t="s">
        <v>23</v>
      </c>
      <c r="L9" s="1226"/>
      <c r="M9" s="1225" t="s">
        <v>54</v>
      </c>
      <c r="N9" s="1226"/>
      <c r="O9" s="1225" t="s">
        <v>165</v>
      </c>
      <c r="P9" s="1226"/>
      <c r="Q9" s="1225" t="s">
        <v>47</v>
      </c>
      <c r="R9" s="1226"/>
      <c r="S9" s="1225" t="s">
        <v>136</v>
      </c>
      <c r="T9" s="1256"/>
      <c r="U9" s="1226"/>
    </row>
    <row r="10" spans="2:23" ht="9.9499999999999993" customHeight="1" thickBot="1" x14ac:dyDescent="0.3">
      <c r="B10" s="1218"/>
      <c r="C10" s="1262"/>
      <c r="D10" s="1263"/>
      <c r="E10" s="1263"/>
      <c r="F10" s="1264"/>
      <c r="G10" s="1251"/>
      <c r="H10" s="1228"/>
      <c r="I10" s="1227"/>
      <c r="J10" s="1228"/>
      <c r="K10" s="1227"/>
      <c r="L10" s="1228"/>
      <c r="M10" s="1227"/>
      <c r="N10" s="1228"/>
      <c r="O10" s="1227"/>
      <c r="P10" s="1228"/>
      <c r="Q10" s="1227"/>
      <c r="R10" s="1228"/>
      <c r="S10" s="1227"/>
      <c r="T10" s="1251"/>
      <c r="U10" s="1228"/>
    </row>
    <row r="11" spans="2:23" ht="9.9499999999999993" customHeight="1" thickBot="1" x14ac:dyDescent="0.3">
      <c r="B11" s="1218"/>
      <c r="C11" s="1262"/>
      <c r="D11" s="1263"/>
      <c r="E11" s="1263"/>
      <c r="F11" s="1264"/>
      <c r="G11" s="1252"/>
      <c r="H11" s="1230"/>
      <c r="I11" s="1229"/>
      <c r="J11" s="1230"/>
      <c r="K11" s="1229"/>
      <c r="L11" s="1230"/>
      <c r="M11" s="1229"/>
      <c r="N11" s="1230"/>
      <c r="O11" s="1229"/>
      <c r="P11" s="1230"/>
      <c r="Q11" s="1229"/>
      <c r="R11" s="1230"/>
      <c r="S11" s="1229"/>
      <c r="T11" s="1252"/>
      <c r="U11" s="1230"/>
    </row>
    <row r="12" spans="2:23" ht="15" customHeight="1" thickBot="1" x14ac:dyDescent="0.3">
      <c r="B12" s="1218"/>
      <c r="C12" s="1265" t="s">
        <v>134</v>
      </c>
      <c r="D12" s="1249"/>
      <c r="E12" s="1249"/>
      <c r="F12" s="1266"/>
      <c r="G12" s="556" t="s">
        <v>0</v>
      </c>
      <c r="H12" s="556" t="s">
        <v>1</v>
      </c>
      <c r="I12" s="556" t="s">
        <v>0</v>
      </c>
      <c r="J12" s="556" t="s">
        <v>1</v>
      </c>
      <c r="K12" s="556" t="s">
        <v>0</v>
      </c>
      <c r="L12" s="556" t="s">
        <v>1</v>
      </c>
      <c r="M12" s="556" t="s">
        <v>0</v>
      </c>
      <c r="N12" s="556" t="s">
        <v>1</v>
      </c>
      <c r="O12" s="556" t="s">
        <v>0</v>
      </c>
      <c r="P12" s="556" t="s">
        <v>1</v>
      </c>
      <c r="Q12" s="556" t="s">
        <v>0</v>
      </c>
      <c r="R12" s="556" t="s">
        <v>1</v>
      </c>
      <c r="S12" s="556" t="s">
        <v>0</v>
      </c>
      <c r="T12" s="556" t="s">
        <v>1</v>
      </c>
      <c r="U12" s="557" t="s">
        <v>140</v>
      </c>
    </row>
    <row r="13" spans="2:23" ht="15" customHeight="1" x14ac:dyDescent="0.25">
      <c r="B13" s="558">
        <v>1</v>
      </c>
      <c r="C13" s="1279" t="str">
        <f>Ditari!F4</f>
        <v xml:space="preserve"> Gjuhë shqipe</v>
      </c>
      <c r="D13" s="1279"/>
      <c r="E13" s="1279"/>
      <c r="F13" s="1279"/>
      <c r="G13" s="559">
        <f>'Statistika Përfundimtare'!D6</f>
        <v>0</v>
      </c>
      <c r="H13" s="560">
        <f>'Statistika Përfundimtare'!E6</f>
        <v>0</v>
      </c>
      <c r="I13" s="560">
        <f>'Statistika Përfundimtare'!G6</f>
        <v>0</v>
      </c>
      <c r="J13" s="560">
        <f>'Statistika Përfundimtare'!H6</f>
        <v>0</v>
      </c>
      <c r="K13" s="560">
        <f>'Statistika Përfundimtare'!J6</f>
        <v>0</v>
      </c>
      <c r="L13" s="560">
        <f>'Statistika Përfundimtare'!K6</f>
        <v>0</v>
      </c>
      <c r="M13" s="560">
        <f>'Statistika Përfundimtare'!M6</f>
        <v>0</v>
      </c>
      <c r="N13" s="560">
        <f>'Statistika Përfundimtare'!N6</f>
        <v>0</v>
      </c>
      <c r="O13" s="559">
        <f>'Statistika Përfundimtare'!S6</f>
        <v>0</v>
      </c>
      <c r="P13" s="559">
        <f>'Statistika Përfundimtare'!T6</f>
        <v>0</v>
      </c>
      <c r="Q13" s="560">
        <f>'Statistika Përfundimtare'!V6</f>
        <v>0</v>
      </c>
      <c r="R13" s="560">
        <f>'Statistika Përfundimtare'!W6</f>
        <v>0</v>
      </c>
      <c r="S13" s="559">
        <f>G13+I13+K13+M13+O13+Q13</f>
        <v>0</v>
      </c>
      <c r="T13" s="559">
        <f>H13+J13+L13+N13+P13+R13</f>
        <v>0</v>
      </c>
      <c r="U13" s="561">
        <f>S13+T13</f>
        <v>0</v>
      </c>
    </row>
    <row r="14" spans="2:23" ht="15" customHeight="1" x14ac:dyDescent="0.25">
      <c r="B14" s="562">
        <v>2</v>
      </c>
      <c r="C14" s="1269" t="str">
        <f>Ditari!G4</f>
        <v xml:space="preserve"> Gjuhë angleze</v>
      </c>
      <c r="D14" s="1269"/>
      <c r="E14" s="1269"/>
      <c r="F14" s="1269"/>
      <c r="G14" s="563">
        <f>'Statistika Përfundimtare'!D7</f>
        <v>0</v>
      </c>
      <c r="H14" s="564">
        <f>'Statistika Përfundimtare'!E7</f>
        <v>0</v>
      </c>
      <c r="I14" s="564">
        <f>'Statistika Përfundimtare'!G7</f>
        <v>0</v>
      </c>
      <c r="J14" s="564">
        <f>'Statistika Përfundimtare'!H7</f>
        <v>0</v>
      </c>
      <c r="K14" s="564">
        <f>'Statistika Përfundimtare'!J7</f>
        <v>0</v>
      </c>
      <c r="L14" s="564">
        <f>'Statistika Përfundimtare'!K7</f>
        <v>0</v>
      </c>
      <c r="M14" s="564">
        <f>'Statistika Përfundimtare'!M7</f>
        <v>0</v>
      </c>
      <c r="N14" s="564">
        <f>'Statistika Përfundimtare'!N7</f>
        <v>0</v>
      </c>
      <c r="O14" s="563">
        <f>'Statistika Përfundimtare'!S7</f>
        <v>0</v>
      </c>
      <c r="P14" s="563">
        <f>'Statistika Përfundimtare'!T7</f>
        <v>0</v>
      </c>
      <c r="Q14" s="564">
        <f>'Statistika Përfundimtare'!V7</f>
        <v>0</v>
      </c>
      <c r="R14" s="564">
        <f>'Statistika Përfundimtare'!W7</f>
        <v>0</v>
      </c>
      <c r="S14" s="563">
        <f t="shared" ref="S14:T30" si="0">G14+I14+K14+M14+O14+Q14</f>
        <v>0</v>
      </c>
      <c r="T14" s="563">
        <f t="shared" si="0"/>
        <v>0</v>
      </c>
      <c r="U14" s="565">
        <f t="shared" ref="U14:U30" si="1">S14+T14</f>
        <v>0</v>
      </c>
    </row>
    <row r="15" spans="2:23" ht="15" customHeight="1" x14ac:dyDescent="0.25">
      <c r="B15" s="562">
        <v>3</v>
      </c>
      <c r="C15" s="1269" t="str">
        <f>Ditari!H4</f>
        <v xml:space="preserve"> Gjuhë gjermane</v>
      </c>
      <c r="D15" s="1269"/>
      <c r="E15" s="1269"/>
      <c r="F15" s="1269"/>
      <c r="G15" s="563">
        <f>'Statistika Përfundimtare'!D8</f>
        <v>0</v>
      </c>
      <c r="H15" s="564">
        <f>'Statistika Përfundimtare'!E8</f>
        <v>0</v>
      </c>
      <c r="I15" s="564">
        <f>'Statistika Përfundimtare'!G8</f>
        <v>0</v>
      </c>
      <c r="J15" s="564">
        <f>'Statistika Përfundimtare'!H8</f>
        <v>0</v>
      </c>
      <c r="K15" s="564">
        <f>'Statistika Përfundimtare'!J8</f>
        <v>0</v>
      </c>
      <c r="L15" s="564">
        <f>'Statistika Përfundimtare'!K8</f>
        <v>0</v>
      </c>
      <c r="M15" s="564">
        <f>'Statistika Përfundimtare'!M8</f>
        <v>0</v>
      </c>
      <c r="N15" s="564">
        <f>'Statistika Përfundimtare'!N8</f>
        <v>0</v>
      </c>
      <c r="O15" s="563">
        <f>'Statistika Përfundimtare'!S8</f>
        <v>0</v>
      </c>
      <c r="P15" s="563">
        <f>'Statistika Përfundimtare'!T8</f>
        <v>0</v>
      </c>
      <c r="Q15" s="564">
        <f>'Statistika Përfundimtare'!V8</f>
        <v>0</v>
      </c>
      <c r="R15" s="564">
        <f>'Statistika Përfundimtare'!W8</f>
        <v>0</v>
      </c>
      <c r="S15" s="563">
        <f>G15+I15+K15+M15+O15+Q15</f>
        <v>0</v>
      </c>
      <c r="T15" s="563">
        <f t="shared" si="0"/>
        <v>0</v>
      </c>
      <c r="U15" s="565">
        <f t="shared" si="1"/>
        <v>0</v>
      </c>
    </row>
    <row r="16" spans="2:23" ht="15" customHeight="1" x14ac:dyDescent="0.25">
      <c r="B16" s="562">
        <v>4</v>
      </c>
      <c r="C16" s="1269" t="str">
        <f>Ditari!I4</f>
        <v xml:space="preserve"> Gjuhë tjetër</v>
      </c>
      <c r="D16" s="1269"/>
      <c r="E16" s="1269"/>
      <c r="F16" s="1269"/>
      <c r="G16" s="563">
        <f>'Statistika Përfundimtare'!D9</f>
        <v>0</v>
      </c>
      <c r="H16" s="564">
        <f>'Statistika Përfundimtare'!E9</f>
        <v>0</v>
      </c>
      <c r="I16" s="564">
        <f>'Statistika Përfundimtare'!G9</f>
        <v>0</v>
      </c>
      <c r="J16" s="564">
        <f>'Statistika Përfundimtare'!H9</f>
        <v>0</v>
      </c>
      <c r="K16" s="564">
        <f>'Statistika Përfundimtare'!J9</f>
        <v>0</v>
      </c>
      <c r="L16" s="564">
        <f>'Statistika Përfundimtare'!K9</f>
        <v>0</v>
      </c>
      <c r="M16" s="564">
        <f>'Statistika Përfundimtare'!M9</f>
        <v>0</v>
      </c>
      <c r="N16" s="564">
        <f>'Statistika Përfundimtare'!N9</f>
        <v>0</v>
      </c>
      <c r="O16" s="563">
        <f>'Statistika Përfundimtare'!S9</f>
        <v>0</v>
      </c>
      <c r="P16" s="563">
        <f>'Statistika Përfundimtare'!T9</f>
        <v>0</v>
      </c>
      <c r="Q16" s="564">
        <f>'Statistika Përfundimtare'!V9</f>
        <v>0</v>
      </c>
      <c r="R16" s="564">
        <f>'Statistika Përfundimtare'!W9</f>
        <v>0</v>
      </c>
      <c r="S16" s="563">
        <f t="shared" si="0"/>
        <v>0</v>
      </c>
      <c r="T16" s="563">
        <f t="shared" si="0"/>
        <v>0</v>
      </c>
      <c r="U16" s="565">
        <f t="shared" si="1"/>
        <v>0</v>
      </c>
    </row>
    <row r="17" spans="2:21" ht="15" customHeight="1" x14ac:dyDescent="0.25">
      <c r="B17" s="562">
        <v>5</v>
      </c>
      <c r="C17" s="1269" t="str">
        <f>Ditari!J4</f>
        <v xml:space="preserve"> Art muzikor</v>
      </c>
      <c r="D17" s="1269"/>
      <c r="E17" s="1269"/>
      <c r="F17" s="1269"/>
      <c r="G17" s="563">
        <f>'Statistika Përfundimtare'!D10</f>
        <v>0</v>
      </c>
      <c r="H17" s="564">
        <f>'Statistika Përfundimtare'!E10</f>
        <v>0</v>
      </c>
      <c r="I17" s="564">
        <f>'Statistika Përfundimtare'!G10</f>
        <v>0</v>
      </c>
      <c r="J17" s="564">
        <f>'Statistika Përfundimtare'!H10</f>
        <v>0</v>
      </c>
      <c r="K17" s="564">
        <f>'Statistika Përfundimtare'!J10</f>
        <v>0</v>
      </c>
      <c r="L17" s="564">
        <f>'Statistika Përfundimtare'!K10</f>
        <v>0</v>
      </c>
      <c r="M17" s="564">
        <f>'Statistika Përfundimtare'!M10</f>
        <v>0</v>
      </c>
      <c r="N17" s="564">
        <f>'Statistika Përfundimtare'!N10</f>
        <v>0</v>
      </c>
      <c r="O17" s="563">
        <f>'Statistika Përfundimtare'!S10</f>
        <v>0</v>
      </c>
      <c r="P17" s="563">
        <f>'Statistika Përfundimtare'!T10</f>
        <v>0</v>
      </c>
      <c r="Q17" s="564">
        <f>'Statistika Përfundimtare'!V10</f>
        <v>0</v>
      </c>
      <c r="R17" s="564">
        <f>'Statistika Përfundimtare'!W10</f>
        <v>0</v>
      </c>
      <c r="S17" s="563">
        <f t="shared" si="0"/>
        <v>0</v>
      </c>
      <c r="T17" s="563">
        <f t="shared" si="0"/>
        <v>0</v>
      </c>
      <c r="U17" s="565">
        <f t="shared" si="1"/>
        <v>0</v>
      </c>
    </row>
    <row r="18" spans="2:21" ht="15" customHeight="1" x14ac:dyDescent="0.25">
      <c r="B18" s="562">
        <v>6</v>
      </c>
      <c r="C18" s="1269" t="str">
        <f>Ditari!K4</f>
        <v xml:space="preserve"> Art figurativ</v>
      </c>
      <c r="D18" s="1269"/>
      <c r="E18" s="1269"/>
      <c r="F18" s="1269"/>
      <c r="G18" s="563">
        <f>'Statistika Përfundimtare'!D11</f>
        <v>0</v>
      </c>
      <c r="H18" s="564">
        <f>'Statistika Përfundimtare'!E11</f>
        <v>0</v>
      </c>
      <c r="I18" s="564">
        <f>'Statistika Përfundimtare'!G11</f>
        <v>0</v>
      </c>
      <c r="J18" s="564">
        <f>'Statistika Përfundimtare'!H11</f>
        <v>0</v>
      </c>
      <c r="K18" s="564">
        <f>'Statistika Përfundimtare'!J11</f>
        <v>0</v>
      </c>
      <c r="L18" s="564">
        <f>'Statistika Përfundimtare'!K11</f>
        <v>0</v>
      </c>
      <c r="M18" s="564">
        <f>'Statistika Përfundimtare'!M11</f>
        <v>0</v>
      </c>
      <c r="N18" s="564">
        <f>'Statistika Përfundimtare'!N11</f>
        <v>0</v>
      </c>
      <c r="O18" s="563">
        <f>'Statistika Përfundimtare'!S11</f>
        <v>0</v>
      </c>
      <c r="P18" s="563">
        <f>'Statistika Përfundimtare'!T11</f>
        <v>0</v>
      </c>
      <c r="Q18" s="564">
        <f>'Statistika Përfundimtare'!V11</f>
        <v>0</v>
      </c>
      <c r="R18" s="564">
        <f>'Statistika Përfundimtare'!W11</f>
        <v>0</v>
      </c>
      <c r="S18" s="563">
        <f t="shared" si="0"/>
        <v>0</v>
      </c>
      <c r="T18" s="563">
        <f t="shared" si="0"/>
        <v>0</v>
      </c>
      <c r="U18" s="565">
        <f t="shared" si="1"/>
        <v>0</v>
      </c>
    </row>
    <row r="19" spans="2:21" ht="15" customHeight="1" x14ac:dyDescent="0.25">
      <c r="B19" s="562">
        <v>7</v>
      </c>
      <c r="C19" s="1269" t="str">
        <f>Ditari!L4</f>
        <v xml:space="preserve"> Matematikë</v>
      </c>
      <c r="D19" s="1269"/>
      <c r="E19" s="1269"/>
      <c r="F19" s="1269"/>
      <c r="G19" s="563">
        <f>'Statistika Përfundimtare'!D12</f>
        <v>0</v>
      </c>
      <c r="H19" s="564">
        <f>'Statistika Përfundimtare'!E12</f>
        <v>0</v>
      </c>
      <c r="I19" s="564">
        <f>'Statistika Përfundimtare'!G12</f>
        <v>0</v>
      </c>
      <c r="J19" s="564">
        <f>'Statistika Përfundimtare'!H12</f>
        <v>0</v>
      </c>
      <c r="K19" s="564">
        <f>'Statistika Përfundimtare'!J12</f>
        <v>0</v>
      </c>
      <c r="L19" s="564">
        <f>'Statistika Përfundimtare'!K12</f>
        <v>0</v>
      </c>
      <c r="M19" s="564">
        <f>'Statistika Përfundimtare'!M12</f>
        <v>0</v>
      </c>
      <c r="N19" s="564">
        <f>'Statistika Përfundimtare'!N12</f>
        <v>0</v>
      </c>
      <c r="O19" s="563">
        <f>'Statistika Përfundimtare'!S12</f>
        <v>0</v>
      </c>
      <c r="P19" s="563">
        <f>'Statistika Përfundimtare'!T12</f>
        <v>0</v>
      </c>
      <c r="Q19" s="564">
        <f>'Statistika Përfundimtare'!V12</f>
        <v>0</v>
      </c>
      <c r="R19" s="564">
        <f>'Statistika Përfundimtare'!W12</f>
        <v>0</v>
      </c>
      <c r="S19" s="563">
        <f t="shared" si="0"/>
        <v>0</v>
      </c>
      <c r="T19" s="563">
        <f t="shared" si="0"/>
        <v>0</v>
      </c>
      <c r="U19" s="565">
        <f t="shared" si="1"/>
        <v>0</v>
      </c>
    </row>
    <row r="20" spans="2:21" ht="15" customHeight="1" x14ac:dyDescent="0.25">
      <c r="B20" s="562">
        <v>8</v>
      </c>
      <c r="C20" s="1269" t="str">
        <f>Ditari!M4</f>
        <v xml:space="preserve"> Biologji</v>
      </c>
      <c r="D20" s="1269"/>
      <c r="E20" s="1269"/>
      <c r="F20" s="1269"/>
      <c r="G20" s="563">
        <f>'Statistika Përfundimtare'!D13</f>
        <v>0</v>
      </c>
      <c r="H20" s="564">
        <f>'Statistika Përfundimtare'!E13</f>
        <v>0</v>
      </c>
      <c r="I20" s="564">
        <f>'Statistika Përfundimtare'!G13</f>
        <v>0</v>
      </c>
      <c r="J20" s="564">
        <f>'Statistika Përfundimtare'!H13</f>
        <v>0</v>
      </c>
      <c r="K20" s="564">
        <f>'Statistika Përfundimtare'!J13</f>
        <v>0</v>
      </c>
      <c r="L20" s="564">
        <f>'Statistika Përfundimtare'!K13</f>
        <v>0</v>
      </c>
      <c r="M20" s="564">
        <f>'Statistika Përfundimtare'!M13</f>
        <v>0</v>
      </c>
      <c r="N20" s="564">
        <f>'Statistika Përfundimtare'!N13</f>
        <v>0</v>
      </c>
      <c r="O20" s="563">
        <f>'Statistika Përfundimtare'!S13</f>
        <v>0</v>
      </c>
      <c r="P20" s="563">
        <f>'Statistika Përfundimtare'!T13</f>
        <v>0</v>
      </c>
      <c r="Q20" s="564">
        <f>'Statistika Përfundimtare'!V13</f>
        <v>0</v>
      </c>
      <c r="R20" s="564">
        <f>'Statistika Përfundimtare'!W13</f>
        <v>0</v>
      </c>
      <c r="S20" s="563">
        <f t="shared" si="0"/>
        <v>0</v>
      </c>
      <c r="T20" s="563">
        <f t="shared" si="0"/>
        <v>0</v>
      </c>
      <c r="U20" s="565">
        <f t="shared" si="1"/>
        <v>0</v>
      </c>
    </row>
    <row r="21" spans="2:21" ht="15" customHeight="1" x14ac:dyDescent="0.25">
      <c r="B21" s="562">
        <v>9</v>
      </c>
      <c r="C21" s="1269" t="str">
        <f>Ditari!N4</f>
        <v xml:space="preserve"> Fizikë</v>
      </c>
      <c r="D21" s="1269"/>
      <c r="E21" s="1269"/>
      <c r="F21" s="1269"/>
      <c r="G21" s="563">
        <f>'Statistika Përfundimtare'!D14</f>
        <v>0</v>
      </c>
      <c r="H21" s="564">
        <f>'Statistika Përfundimtare'!E14</f>
        <v>0</v>
      </c>
      <c r="I21" s="564">
        <f>'Statistika Përfundimtare'!G14</f>
        <v>0</v>
      </c>
      <c r="J21" s="564">
        <f>'Statistika Përfundimtare'!H14</f>
        <v>0</v>
      </c>
      <c r="K21" s="564">
        <f>'Statistika Përfundimtare'!J14</f>
        <v>0</v>
      </c>
      <c r="L21" s="564">
        <f>'Statistika Përfundimtare'!K14</f>
        <v>0</v>
      </c>
      <c r="M21" s="564">
        <f>'Statistika Përfundimtare'!M14</f>
        <v>0</v>
      </c>
      <c r="N21" s="564">
        <f>'Statistika Përfundimtare'!N14</f>
        <v>0</v>
      </c>
      <c r="O21" s="563">
        <f>'Statistika Përfundimtare'!S14</f>
        <v>0</v>
      </c>
      <c r="P21" s="563">
        <f>'Statistika Përfundimtare'!T14</f>
        <v>0</v>
      </c>
      <c r="Q21" s="564">
        <f>'Statistika Përfundimtare'!V14</f>
        <v>0</v>
      </c>
      <c r="R21" s="564">
        <f>'Statistika Përfundimtare'!W14</f>
        <v>0</v>
      </c>
      <c r="S21" s="563">
        <f t="shared" si="0"/>
        <v>0</v>
      </c>
      <c r="T21" s="563">
        <f t="shared" si="0"/>
        <v>0</v>
      </c>
      <c r="U21" s="565">
        <f t="shared" si="1"/>
        <v>0</v>
      </c>
    </row>
    <row r="22" spans="2:21" ht="15" customHeight="1" x14ac:dyDescent="0.25">
      <c r="B22" s="562">
        <v>10</v>
      </c>
      <c r="C22" s="1269" t="str">
        <f>Ditari!O4</f>
        <v xml:space="preserve"> Kimi</v>
      </c>
      <c r="D22" s="1269"/>
      <c r="E22" s="1269"/>
      <c r="F22" s="1269"/>
      <c r="G22" s="563">
        <f>'Statistika Përfundimtare'!D15</f>
        <v>0</v>
      </c>
      <c r="H22" s="564">
        <f>'Statistika Përfundimtare'!E15</f>
        <v>0</v>
      </c>
      <c r="I22" s="564">
        <f>'Statistika Përfundimtare'!G15</f>
        <v>0</v>
      </c>
      <c r="J22" s="564">
        <f>'Statistika Përfundimtare'!H15</f>
        <v>0</v>
      </c>
      <c r="K22" s="564">
        <f>'Statistika Përfundimtare'!J15</f>
        <v>0</v>
      </c>
      <c r="L22" s="564">
        <f>'Statistika Përfundimtare'!K15</f>
        <v>0</v>
      </c>
      <c r="M22" s="564">
        <f>'Statistika Përfundimtare'!M15</f>
        <v>0</v>
      </c>
      <c r="N22" s="564">
        <f>'Statistika Përfundimtare'!N15</f>
        <v>0</v>
      </c>
      <c r="O22" s="563">
        <f>'Statistika Përfundimtare'!S15</f>
        <v>0</v>
      </c>
      <c r="P22" s="563">
        <f>'Statistika Përfundimtare'!T15</f>
        <v>0</v>
      </c>
      <c r="Q22" s="564">
        <f>'Statistika Përfundimtare'!V15</f>
        <v>0</v>
      </c>
      <c r="R22" s="564">
        <f>'Statistika Përfundimtare'!W15</f>
        <v>0</v>
      </c>
      <c r="S22" s="563">
        <f t="shared" si="0"/>
        <v>0</v>
      </c>
      <c r="T22" s="563">
        <f t="shared" si="0"/>
        <v>0</v>
      </c>
      <c r="U22" s="565">
        <f t="shared" si="1"/>
        <v>0</v>
      </c>
    </row>
    <row r="23" spans="2:21" ht="15" customHeight="1" x14ac:dyDescent="0.25">
      <c r="B23" s="562">
        <v>11</v>
      </c>
      <c r="C23" s="1269" t="str">
        <f>Ditari!P4</f>
        <v xml:space="preserve"> Astronomi</v>
      </c>
      <c r="D23" s="1269"/>
      <c r="E23" s="1269"/>
      <c r="F23" s="1269"/>
      <c r="G23" s="563">
        <f>'Statistika Përfundimtare'!D16</f>
        <v>0</v>
      </c>
      <c r="H23" s="564">
        <f>'Statistika Përfundimtare'!E16</f>
        <v>0</v>
      </c>
      <c r="I23" s="564">
        <f>'Statistika Përfundimtare'!G16</f>
        <v>0</v>
      </c>
      <c r="J23" s="564">
        <f>'Statistika Përfundimtare'!H16</f>
        <v>0</v>
      </c>
      <c r="K23" s="564">
        <f>'Statistika Përfundimtare'!J16</f>
        <v>0</v>
      </c>
      <c r="L23" s="564">
        <f>'Statistika Përfundimtare'!K16</f>
        <v>0</v>
      </c>
      <c r="M23" s="564">
        <f>'Statistika Përfundimtare'!M16</f>
        <v>0</v>
      </c>
      <c r="N23" s="564">
        <f>'Statistika Përfundimtare'!N16</f>
        <v>0</v>
      </c>
      <c r="O23" s="563">
        <f>'Statistika Përfundimtare'!S16</f>
        <v>0</v>
      </c>
      <c r="P23" s="563">
        <f>'Statistika Përfundimtare'!T16</f>
        <v>0</v>
      </c>
      <c r="Q23" s="564">
        <f>'Statistika Përfundimtare'!V16</f>
        <v>0</v>
      </c>
      <c r="R23" s="564">
        <f>'Statistika Përfundimtare'!W16</f>
        <v>0</v>
      </c>
      <c r="S23" s="563">
        <f t="shared" si="0"/>
        <v>0</v>
      </c>
      <c r="T23" s="563">
        <f t="shared" si="0"/>
        <v>0</v>
      </c>
      <c r="U23" s="565">
        <f t="shared" si="1"/>
        <v>0</v>
      </c>
    </row>
    <row r="24" spans="2:21" ht="15" customHeight="1" x14ac:dyDescent="0.25">
      <c r="B24" s="562">
        <v>12</v>
      </c>
      <c r="C24" s="1269" t="str">
        <f>Ditari!Q4</f>
        <v xml:space="preserve"> Gjeografi</v>
      </c>
      <c r="D24" s="1269"/>
      <c r="E24" s="1269"/>
      <c r="F24" s="1269"/>
      <c r="G24" s="563">
        <f>'Statistika Përfundimtare'!D17</f>
        <v>0</v>
      </c>
      <c r="H24" s="564">
        <f>'Statistika Përfundimtare'!E17</f>
        <v>0</v>
      </c>
      <c r="I24" s="564">
        <f>'Statistika Përfundimtare'!G17</f>
        <v>0</v>
      </c>
      <c r="J24" s="564">
        <f>'Statistika Përfundimtare'!H17</f>
        <v>0</v>
      </c>
      <c r="K24" s="564">
        <f>'Statistika Përfundimtare'!J17</f>
        <v>0</v>
      </c>
      <c r="L24" s="564">
        <f>'Statistika Përfundimtare'!K17</f>
        <v>0</v>
      </c>
      <c r="M24" s="564">
        <f>'Statistika Përfundimtare'!M17</f>
        <v>0</v>
      </c>
      <c r="N24" s="564">
        <f>'Statistika Përfundimtare'!N17</f>
        <v>0</v>
      </c>
      <c r="O24" s="563">
        <f>'Statistika Përfundimtare'!S17</f>
        <v>0</v>
      </c>
      <c r="P24" s="563">
        <f>'Statistika Përfundimtare'!T17</f>
        <v>0</v>
      </c>
      <c r="Q24" s="564">
        <f>'Statistika Përfundimtare'!V17</f>
        <v>0</v>
      </c>
      <c r="R24" s="564">
        <f>'Statistika Përfundimtare'!W17</f>
        <v>0</v>
      </c>
      <c r="S24" s="563">
        <f t="shared" si="0"/>
        <v>0</v>
      </c>
      <c r="T24" s="563">
        <f t="shared" si="0"/>
        <v>0</v>
      </c>
      <c r="U24" s="565">
        <f t="shared" si="1"/>
        <v>0</v>
      </c>
    </row>
    <row r="25" spans="2:21" ht="15" customHeight="1" x14ac:dyDescent="0.25">
      <c r="B25" s="562">
        <v>13</v>
      </c>
      <c r="C25" s="1269" t="str">
        <f>Ditari!R4</f>
        <v xml:space="preserve"> Edukatë qytetare</v>
      </c>
      <c r="D25" s="1269"/>
      <c r="E25" s="1269"/>
      <c r="F25" s="1269"/>
      <c r="G25" s="563">
        <f>'Statistika Përfundimtare'!D18</f>
        <v>0</v>
      </c>
      <c r="H25" s="564">
        <f>'Statistika Përfundimtare'!E18</f>
        <v>0</v>
      </c>
      <c r="I25" s="564">
        <f>'Statistika Përfundimtare'!G18</f>
        <v>0</v>
      </c>
      <c r="J25" s="564">
        <f>'Statistika Përfundimtare'!H18</f>
        <v>0</v>
      </c>
      <c r="K25" s="564">
        <f>'Statistika Përfundimtare'!J18</f>
        <v>0</v>
      </c>
      <c r="L25" s="564">
        <f>'Statistika Përfundimtare'!K18</f>
        <v>0</v>
      </c>
      <c r="M25" s="564">
        <f>'Statistika Përfundimtare'!M18</f>
        <v>0</v>
      </c>
      <c r="N25" s="564">
        <f>'Statistika Përfundimtare'!N18</f>
        <v>0</v>
      </c>
      <c r="O25" s="563">
        <f>'Statistika Përfundimtare'!S18</f>
        <v>0</v>
      </c>
      <c r="P25" s="563">
        <f>'Statistika Përfundimtare'!T18</f>
        <v>0</v>
      </c>
      <c r="Q25" s="564">
        <f>'Statistika Përfundimtare'!V18</f>
        <v>0</v>
      </c>
      <c r="R25" s="564">
        <f>'Statistika Përfundimtare'!W18</f>
        <v>0</v>
      </c>
      <c r="S25" s="563">
        <f t="shared" si="0"/>
        <v>0</v>
      </c>
      <c r="T25" s="563">
        <f t="shared" si="0"/>
        <v>0</v>
      </c>
      <c r="U25" s="565">
        <f t="shared" si="1"/>
        <v>0</v>
      </c>
    </row>
    <row r="26" spans="2:21" ht="15" customHeight="1" x14ac:dyDescent="0.25">
      <c r="B26" s="562">
        <v>14</v>
      </c>
      <c r="C26" s="1269" t="str">
        <f>Ditari!S4</f>
        <v xml:space="preserve"> Histori</v>
      </c>
      <c r="D26" s="1269"/>
      <c r="E26" s="1269"/>
      <c r="F26" s="1269"/>
      <c r="G26" s="563">
        <f>'Statistika Përfundimtare'!D19</f>
        <v>0</v>
      </c>
      <c r="H26" s="564">
        <f>'Statistika Përfundimtare'!E19</f>
        <v>0</v>
      </c>
      <c r="I26" s="564">
        <f>'Statistika Përfundimtare'!G19</f>
        <v>0</v>
      </c>
      <c r="J26" s="564">
        <f>'Statistika Përfundimtare'!H19</f>
        <v>0</v>
      </c>
      <c r="K26" s="564">
        <f>'Statistika Përfundimtare'!J19</f>
        <v>0</v>
      </c>
      <c r="L26" s="564">
        <f>'Statistika Përfundimtare'!K19</f>
        <v>0</v>
      </c>
      <c r="M26" s="564">
        <f>'Statistika Përfundimtare'!M19</f>
        <v>0</v>
      </c>
      <c r="N26" s="564">
        <f>'Statistika Përfundimtare'!N19</f>
        <v>0</v>
      </c>
      <c r="O26" s="563">
        <f>'Statistika Përfundimtare'!S19</f>
        <v>0</v>
      </c>
      <c r="P26" s="563">
        <f>'Statistika Përfundimtare'!T19</f>
        <v>0</v>
      </c>
      <c r="Q26" s="564">
        <f>'Statistika Përfundimtare'!V19</f>
        <v>0</v>
      </c>
      <c r="R26" s="564">
        <f>'Statistika Përfundimtare'!W19</f>
        <v>0</v>
      </c>
      <c r="S26" s="563">
        <f t="shared" si="0"/>
        <v>0</v>
      </c>
      <c r="T26" s="563">
        <f t="shared" si="0"/>
        <v>0</v>
      </c>
      <c r="U26" s="565">
        <f t="shared" si="1"/>
        <v>0</v>
      </c>
    </row>
    <row r="27" spans="2:21" ht="15" customHeight="1" x14ac:dyDescent="0.25">
      <c r="B27" s="562">
        <v>15</v>
      </c>
      <c r="C27" s="1267" t="str">
        <f>Ditari!T4</f>
        <v xml:space="preserve"> Psikologji</v>
      </c>
      <c r="D27" s="1267"/>
      <c r="E27" s="1267"/>
      <c r="F27" s="1267"/>
      <c r="G27" s="563">
        <f>'Statistika Përfundimtare'!D20</f>
        <v>0</v>
      </c>
      <c r="H27" s="564">
        <f>'Statistika Përfundimtare'!E20</f>
        <v>0</v>
      </c>
      <c r="I27" s="564">
        <f>'Statistika Përfundimtare'!G20</f>
        <v>0</v>
      </c>
      <c r="J27" s="564">
        <f>'Statistika Përfundimtare'!H20</f>
        <v>0</v>
      </c>
      <c r="K27" s="564">
        <f>'Statistika Përfundimtare'!J20</f>
        <v>0</v>
      </c>
      <c r="L27" s="564">
        <f>'Statistika Përfundimtare'!K20</f>
        <v>0</v>
      </c>
      <c r="M27" s="564">
        <f>'Statistika Përfundimtare'!M20</f>
        <v>0</v>
      </c>
      <c r="N27" s="564">
        <f>'Statistika Përfundimtare'!N20</f>
        <v>0</v>
      </c>
      <c r="O27" s="563">
        <f>'Statistika Përfundimtare'!S20</f>
        <v>0</v>
      </c>
      <c r="P27" s="563">
        <f>'Statistika Përfundimtare'!T20</f>
        <v>0</v>
      </c>
      <c r="Q27" s="564">
        <f>'Statistika Përfundimtare'!V20</f>
        <v>0</v>
      </c>
      <c r="R27" s="564">
        <f>'Statistika Përfundimtare'!W20</f>
        <v>0</v>
      </c>
      <c r="S27" s="563">
        <f t="shared" si="0"/>
        <v>0</v>
      </c>
      <c r="T27" s="563">
        <f t="shared" si="0"/>
        <v>0</v>
      </c>
      <c r="U27" s="565">
        <f t="shared" si="1"/>
        <v>0</v>
      </c>
    </row>
    <row r="28" spans="2:21" ht="15" customHeight="1" x14ac:dyDescent="0.25">
      <c r="B28" s="562">
        <v>16</v>
      </c>
      <c r="C28" s="1267" t="str">
        <f>Ditari!U4</f>
        <v xml:space="preserve"> Filozofi &amp; Logjikë</v>
      </c>
      <c r="D28" s="1267"/>
      <c r="E28" s="1267"/>
      <c r="F28" s="1267"/>
      <c r="G28" s="563">
        <f>'Statistika Përfundimtare'!D21</f>
        <v>0</v>
      </c>
      <c r="H28" s="564">
        <f>'Statistika Përfundimtare'!E21</f>
        <v>0</v>
      </c>
      <c r="I28" s="564">
        <f>'Statistika Përfundimtare'!G21</f>
        <v>0</v>
      </c>
      <c r="J28" s="564">
        <f>'Statistika Përfundimtare'!H21</f>
        <v>0</v>
      </c>
      <c r="K28" s="564">
        <f>'Statistika Përfundimtare'!J21</f>
        <v>0</v>
      </c>
      <c r="L28" s="564">
        <f>'Statistika Përfundimtare'!K21</f>
        <v>0</v>
      </c>
      <c r="M28" s="564">
        <f>'Statistika Përfundimtare'!M21</f>
        <v>0</v>
      </c>
      <c r="N28" s="564">
        <f>'Statistika Përfundimtare'!N21</f>
        <v>0</v>
      </c>
      <c r="O28" s="563">
        <f>'Statistika Përfundimtare'!S21</f>
        <v>0</v>
      </c>
      <c r="P28" s="563">
        <f>'Statistika Përfundimtare'!T21</f>
        <v>0</v>
      </c>
      <c r="Q28" s="564">
        <f>'Statistika Përfundimtare'!V21</f>
        <v>0</v>
      </c>
      <c r="R28" s="564">
        <f>'Statistika Përfundimtare'!W21</f>
        <v>0</v>
      </c>
      <c r="S28" s="563">
        <f t="shared" si="0"/>
        <v>0</v>
      </c>
      <c r="T28" s="563">
        <f t="shared" si="0"/>
        <v>0</v>
      </c>
      <c r="U28" s="565">
        <f t="shared" si="1"/>
        <v>0</v>
      </c>
    </row>
    <row r="29" spans="2:21" ht="15" customHeight="1" x14ac:dyDescent="0.25">
      <c r="B29" s="562">
        <v>17</v>
      </c>
      <c r="C29" s="1267" t="str">
        <f>Ditari!V4</f>
        <v xml:space="preserve"> Sociologji</v>
      </c>
      <c r="D29" s="1267"/>
      <c r="E29" s="1267"/>
      <c r="F29" s="1267"/>
      <c r="G29" s="563">
        <f>'Statistika Përfundimtare'!D22</f>
        <v>0</v>
      </c>
      <c r="H29" s="564">
        <f>'Statistika Përfundimtare'!E22</f>
        <v>0</v>
      </c>
      <c r="I29" s="564">
        <f>'Statistika Përfundimtare'!G22</f>
        <v>0</v>
      </c>
      <c r="J29" s="564">
        <f>'Statistika Përfundimtare'!H22</f>
        <v>0</v>
      </c>
      <c r="K29" s="564">
        <f>'Statistika Përfundimtare'!J22</f>
        <v>0</v>
      </c>
      <c r="L29" s="564">
        <f>'Statistika Përfundimtare'!K22</f>
        <v>0</v>
      </c>
      <c r="M29" s="564">
        <f>'Statistika Përfundimtare'!M22</f>
        <v>0</v>
      </c>
      <c r="N29" s="564">
        <f>'Statistika Përfundimtare'!N22</f>
        <v>0</v>
      </c>
      <c r="O29" s="563">
        <f>'Statistika Përfundimtare'!S22</f>
        <v>0</v>
      </c>
      <c r="P29" s="563">
        <f>'Statistika Përfundimtare'!T22</f>
        <v>0</v>
      </c>
      <c r="Q29" s="564">
        <f>'Statistika Përfundimtare'!V22</f>
        <v>0</v>
      </c>
      <c r="R29" s="564">
        <f>'Statistika Përfundimtare'!W22</f>
        <v>0</v>
      </c>
      <c r="S29" s="563">
        <f t="shared" si="0"/>
        <v>0</v>
      </c>
      <c r="T29" s="563">
        <f t="shared" si="0"/>
        <v>0</v>
      </c>
      <c r="U29" s="565">
        <f t="shared" si="1"/>
        <v>0</v>
      </c>
    </row>
    <row r="30" spans="2:21" ht="15" customHeight="1" x14ac:dyDescent="0.25">
      <c r="B30" s="562">
        <v>18</v>
      </c>
      <c r="C30" s="1267" t="str">
        <f>Ditari!W4</f>
        <v xml:space="preserve"> TIK</v>
      </c>
      <c r="D30" s="1267"/>
      <c r="E30" s="1267"/>
      <c r="F30" s="1267"/>
      <c r="G30" s="563">
        <f>'Statistika Përfundimtare'!D23</f>
        <v>0</v>
      </c>
      <c r="H30" s="564">
        <f>'Statistika Përfundimtare'!E23</f>
        <v>0</v>
      </c>
      <c r="I30" s="564">
        <f>'Statistika Përfundimtare'!G23</f>
        <v>0</v>
      </c>
      <c r="J30" s="564">
        <f>'Statistika Përfundimtare'!H23</f>
        <v>0</v>
      </c>
      <c r="K30" s="564">
        <f>'Statistika Përfundimtare'!J23</f>
        <v>0</v>
      </c>
      <c r="L30" s="564">
        <f>'Statistika Përfundimtare'!K23</f>
        <v>0</v>
      </c>
      <c r="M30" s="564">
        <f>'Statistika Përfundimtare'!M23</f>
        <v>0</v>
      </c>
      <c r="N30" s="564">
        <f>'Statistika Përfundimtare'!N23</f>
        <v>0</v>
      </c>
      <c r="O30" s="563">
        <f>'Statistika Përfundimtare'!S23</f>
        <v>0</v>
      </c>
      <c r="P30" s="563">
        <f>'Statistika Përfundimtare'!T23</f>
        <v>0</v>
      </c>
      <c r="Q30" s="564">
        <f>'Statistika Përfundimtare'!V23</f>
        <v>0</v>
      </c>
      <c r="R30" s="564">
        <f>'Statistika Përfundimtare'!W23</f>
        <v>0</v>
      </c>
      <c r="S30" s="563">
        <f t="shared" si="0"/>
        <v>0</v>
      </c>
      <c r="T30" s="563">
        <f t="shared" si="0"/>
        <v>0</v>
      </c>
      <c r="U30" s="565">
        <f t="shared" si="1"/>
        <v>0</v>
      </c>
    </row>
    <row r="31" spans="2:21" ht="15" customHeight="1" x14ac:dyDescent="0.25">
      <c r="B31" s="562">
        <v>19</v>
      </c>
      <c r="C31" s="1267" t="str">
        <f>Ditari!X4</f>
        <v xml:space="preserve"> Edukatë fizike</v>
      </c>
      <c r="D31" s="1267"/>
      <c r="E31" s="1267"/>
      <c r="F31" s="1267"/>
      <c r="G31" s="563">
        <f>'Statistika Përfundimtare'!D24</f>
        <v>0</v>
      </c>
      <c r="H31" s="564">
        <f>'Statistika Përfundimtare'!E24</f>
        <v>0</v>
      </c>
      <c r="I31" s="564">
        <f>'Statistika Përfundimtare'!G24</f>
        <v>0</v>
      </c>
      <c r="J31" s="564">
        <f>'Statistika Përfundimtare'!H24</f>
        <v>0</v>
      </c>
      <c r="K31" s="564">
        <f>'Statistika Përfundimtare'!J24</f>
        <v>0</v>
      </c>
      <c r="L31" s="564">
        <f>'Statistika Përfundimtare'!K24</f>
        <v>0</v>
      </c>
      <c r="M31" s="564">
        <f>'Statistika Përfundimtare'!M24</f>
        <v>0</v>
      </c>
      <c r="N31" s="564">
        <f>'Statistika Përfundimtare'!N24</f>
        <v>0</v>
      </c>
      <c r="O31" s="563">
        <f>'Statistika Përfundimtare'!S24</f>
        <v>0</v>
      </c>
      <c r="P31" s="563">
        <f>'Statistika Përfundimtare'!T24</f>
        <v>0</v>
      </c>
      <c r="Q31" s="564">
        <f>'Statistika Përfundimtare'!V24</f>
        <v>0</v>
      </c>
      <c r="R31" s="564">
        <f>'Statistika Përfundimtare'!W24</f>
        <v>0</v>
      </c>
      <c r="S31" s="563">
        <f t="shared" ref="S31" si="2">G31+I31+K31+M31+O31+Q31</f>
        <v>0</v>
      </c>
      <c r="T31" s="563">
        <f t="shared" ref="T31" si="3">H31+J31+L31+N31+P31+R31</f>
        <v>0</v>
      </c>
      <c r="U31" s="565">
        <f t="shared" ref="U31" si="4">S31+T31</f>
        <v>0</v>
      </c>
    </row>
    <row r="32" spans="2:21" ht="15" customHeight="1" x14ac:dyDescent="0.25">
      <c r="B32" s="562">
        <v>20</v>
      </c>
      <c r="C32" s="1267" t="str">
        <f>Ditari!Y4</f>
        <v xml:space="preserve"> MZ</v>
      </c>
      <c r="D32" s="1267"/>
      <c r="E32" s="1267"/>
      <c r="F32" s="1267"/>
      <c r="G32" s="563">
        <f>'Statistika Përfundimtare'!D25</f>
        <v>0</v>
      </c>
      <c r="H32" s="564">
        <f>'Statistika Përfundimtare'!E25</f>
        <v>0</v>
      </c>
      <c r="I32" s="564">
        <f>'Statistika Përfundimtare'!G25</f>
        <v>0</v>
      </c>
      <c r="J32" s="564">
        <f>'Statistika Përfundimtare'!H25</f>
        <v>0</v>
      </c>
      <c r="K32" s="564">
        <f>'Statistika Përfundimtare'!J25</f>
        <v>0</v>
      </c>
      <c r="L32" s="564">
        <f>'Statistika Përfundimtare'!K25</f>
        <v>0</v>
      </c>
      <c r="M32" s="564">
        <f>'Statistika Përfundimtare'!M25</f>
        <v>0</v>
      </c>
      <c r="N32" s="564">
        <f>'Statistika Përfundimtare'!N25</f>
        <v>0</v>
      </c>
      <c r="O32" s="563">
        <f>'Statistika Përfundimtare'!S25</f>
        <v>0</v>
      </c>
      <c r="P32" s="563">
        <f>'Statistika Përfundimtare'!T25</f>
        <v>0</v>
      </c>
      <c r="Q32" s="564">
        <f>'Statistika Përfundimtare'!V25</f>
        <v>0</v>
      </c>
      <c r="R32" s="564">
        <f>'Statistika Përfundimtare'!W25</f>
        <v>0</v>
      </c>
      <c r="S32" s="563">
        <f t="shared" ref="S32" si="5">G32+I32+K32+M32+O32+Q32</f>
        <v>0</v>
      </c>
      <c r="T32" s="563">
        <f t="shared" ref="T32" si="6">H32+J32+L32+N32+P32+R32</f>
        <v>0</v>
      </c>
      <c r="U32" s="565">
        <f>S32+T32</f>
        <v>0</v>
      </c>
    </row>
    <row r="33" spans="2:21" ht="15" customHeight="1" x14ac:dyDescent="0.25">
      <c r="B33" s="562">
        <v>21</v>
      </c>
      <c r="C33" s="1267" t="str">
        <f>Ditari!Z4</f>
        <v xml:space="preserve"> MZ</v>
      </c>
      <c r="D33" s="1267"/>
      <c r="E33" s="1267"/>
      <c r="F33" s="1267"/>
      <c r="G33" s="563">
        <f>'Statistika Përfundimtare'!D26</f>
        <v>0</v>
      </c>
      <c r="H33" s="564">
        <f>'Statistika Përfundimtare'!E26</f>
        <v>0</v>
      </c>
      <c r="I33" s="564">
        <f>'Statistika Përfundimtare'!G26</f>
        <v>0</v>
      </c>
      <c r="J33" s="564">
        <f>'Statistika Përfundimtare'!H26</f>
        <v>0</v>
      </c>
      <c r="K33" s="564">
        <f>'Statistika Përfundimtare'!J26</f>
        <v>0</v>
      </c>
      <c r="L33" s="564">
        <f>'Statistika Përfundimtare'!K26</f>
        <v>0</v>
      </c>
      <c r="M33" s="564">
        <f>'Statistika Përfundimtare'!M26</f>
        <v>0</v>
      </c>
      <c r="N33" s="564">
        <f>'Statistika Përfundimtare'!N26</f>
        <v>0</v>
      </c>
      <c r="O33" s="563">
        <f>'Statistika Përfundimtare'!S26</f>
        <v>0</v>
      </c>
      <c r="P33" s="563">
        <f>'Statistika Përfundimtare'!T26</f>
        <v>0</v>
      </c>
      <c r="Q33" s="564">
        <f>'Statistika Përfundimtare'!V26</f>
        <v>0</v>
      </c>
      <c r="R33" s="564">
        <f>'Statistika Përfundimtare'!W26</f>
        <v>0</v>
      </c>
      <c r="S33" s="563">
        <f t="shared" ref="S33" si="7">G33+I33+K33+M33+O33+Q33</f>
        <v>0</v>
      </c>
      <c r="T33" s="563">
        <f t="shared" ref="T33" si="8">H33+J33+L33+N33+P33+R33</f>
        <v>0</v>
      </c>
      <c r="U33" s="565">
        <f>S33+T33</f>
        <v>0</v>
      </c>
    </row>
    <row r="34" spans="2:21" ht="15" customHeight="1" thickBot="1" x14ac:dyDescent="0.3">
      <c r="B34" s="566">
        <v>22</v>
      </c>
      <c r="C34" s="1274"/>
      <c r="D34" s="1274"/>
      <c r="E34" s="1274"/>
      <c r="F34" s="1274"/>
      <c r="G34" s="568"/>
      <c r="H34" s="571"/>
      <c r="I34" s="571"/>
      <c r="J34" s="571"/>
      <c r="K34" s="571"/>
      <c r="L34" s="571"/>
      <c r="M34" s="571"/>
      <c r="N34" s="571"/>
      <c r="O34" s="568"/>
      <c r="P34" s="568"/>
      <c r="Q34" s="571"/>
      <c r="R34" s="571"/>
      <c r="S34" s="568"/>
      <c r="T34" s="568"/>
      <c r="U34" s="569"/>
    </row>
    <row r="35" spans="2:21" ht="9.9499999999999993" customHeight="1" x14ac:dyDescent="0.25">
      <c r="T35" s="85"/>
      <c r="U35" s="85"/>
    </row>
    <row r="36" spans="2:21" ht="9.9499999999999993" customHeight="1" thickBot="1" x14ac:dyDescent="0.3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2:21" ht="15" customHeight="1" thickBot="1" x14ac:dyDescent="0.3">
      <c r="B37" s="1281" t="s">
        <v>162</v>
      </c>
      <c r="C37" s="1282"/>
      <c r="D37" s="1235">
        <v>44953</v>
      </c>
      <c r="E37" s="1236"/>
      <c r="F37" s="85"/>
      <c r="G37" s="85"/>
      <c r="H37" s="85"/>
      <c r="P37" s="1271" t="s">
        <v>164</v>
      </c>
      <c r="Q37" s="1273"/>
      <c r="R37" s="1272"/>
      <c r="S37" s="1253" t="str">
        <f>Ditari!H2</f>
        <v>Skender Gashi</v>
      </c>
      <c r="T37" s="1254"/>
      <c r="U37" s="1255"/>
    </row>
    <row r="38" spans="2:21" ht="15" customHeight="1" x14ac:dyDescent="0.25"/>
    <row r="39" spans="2:21" ht="15" customHeight="1" x14ac:dyDescent="0.25"/>
  </sheetData>
  <sheetProtection algorithmName="SHA-512" hashValue="quqYRTLIJ45QpNAbAgVSNvw/Ictrril/52N7cwVH8U8b+uuK428q5DOokQJm7m9bCYrpVCi0kqOiiTnBsVTVaQ==" saltValue="2hyVM2xpLZCTMdyoD4fZxA==" spinCount="100000" sheet="1" objects="1" scenarios="1"/>
  <mergeCells count="48">
    <mergeCell ref="P37:R37"/>
    <mergeCell ref="S37:U37"/>
    <mergeCell ref="C29:F29"/>
    <mergeCell ref="C30:F30"/>
    <mergeCell ref="C31:F31"/>
    <mergeCell ref="C34:F34"/>
    <mergeCell ref="B37:C37"/>
    <mergeCell ref="D37:E37"/>
    <mergeCell ref="C32:F32"/>
    <mergeCell ref="C33:F33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16:F16"/>
    <mergeCell ref="S4:T5"/>
    <mergeCell ref="U4:W5"/>
    <mergeCell ref="B9:B12"/>
    <mergeCell ref="C9:F11"/>
    <mergeCell ref="G9:H11"/>
    <mergeCell ref="I9:J11"/>
    <mergeCell ref="K9:L11"/>
    <mergeCell ref="M9:N11"/>
    <mergeCell ref="O9:P11"/>
    <mergeCell ref="Q9:R11"/>
    <mergeCell ref="S9:U11"/>
    <mergeCell ref="C12:F12"/>
    <mergeCell ref="C13:F13"/>
    <mergeCell ref="C14:F14"/>
    <mergeCell ref="C15:F15"/>
    <mergeCell ref="B1:W1"/>
    <mergeCell ref="B2:C2"/>
    <mergeCell ref="C4:D5"/>
    <mergeCell ref="E4:F5"/>
    <mergeCell ref="G4:H5"/>
    <mergeCell ref="I4:J5"/>
    <mergeCell ref="K4:L5"/>
    <mergeCell ref="M4:N5"/>
    <mergeCell ref="O4:P5"/>
    <mergeCell ref="Q4:R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K25"/>
  <sheetViews>
    <sheetView workbookViewId="0">
      <pane xSplit="11" ySplit="3" topLeftCell="L4" activePane="bottomRight" state="frozen"/>
      <selection pane="topRight" activeCell="L1" sqref="L1"/>
      <selection pane="bottomLeft" activeCell="A4" sqref="A4"/>
      <selection pane="bottomRight" activeCell="F7" sqref="F7"/>
    </sheetView>
  </sheetViews>
  <sheetFormatPr defaultRowHeight="15" x14ac:dyDescent="0.25"/>
  <cols>
    <col min="1" max="2" width="18.7109375" customWidth="1"/>
  </cols>
  <sheetData>
    <row r="1" spans="1:11" ht="21" thickBot="1" x14ac:dyDescent="0.35">
      <c r="A1" s="1290" t="s">
        <v>76</v>
      </c>
      <c r="B1" s="1290"/>
      <c r="C1" s="1290"/>
      <c r="D1" s="1290"/>
      <c r="E1" s="1290"/>
      <c r="F1" s="1290"/>
      <c r="G1" s="1290"/>
      <c r="H1" s="1290"/>
      <c r="I1" s="1290"/>
      <c r="J1" s="1303" t="str">
        <f>'Perioda 1'!G4</f>
        <v>2022/2023</v>
      </c>
      <c r="K1" s="1304"/>
    </row>
    <row r="2" spans="1:11" ht="15.75" x14ac:dyDescent="0.25">
      <c r="A2" s="1291" t="s">
        <v>170</v>
      </c>
      <c r="B2" s="1293" t="s">
        <v>20</v>
      </c>
      <c r="C2" s="1295" t="s">
        <v>216</v>
      </c>
      <c r="D2" s="1296"/>
      <c r="E2" s="1296"/>
      <c r="F2" s="1297" t="s">
        <v>217</v>
      </c>
      <c r="G2" s="1298"/>
      <c r="H2" s="1299"/>
      <c r="I2" s="1300" t="s">
        <v>77</v>
      </c>
      <c r="J2" s="1301"/>
      <c r="K2" s="1302"/>
    </row>
    <row r="3" spans="1:11" ht="39.75" thickBot="1" x14ac:dyDescent="0.3">
      <c r="A3" s="1292"/>
      <c r="B3" s="1294"/>
      <c r="C3" s="12" t="s">
        <v>78</v>
      </c>
      <c r="D3" s="12" t="s">
        <v>79</v>
      </c>
      <c r="E3" s="13" t="s">
        <v>80</v>
      </c>
      <c r="F3" s="14" t="s">
        <v>78</v>
      </c>
      <c r="G3" s="15" t="s">
        <v>79</v>
      </c>
      <c r="H3" s="16" t="s">
        <v>80</v>
      </c>
      <c r="I3" s="43" t="s">
        <v>78</v>
      </c>
      <c r="J3" s="44" t="s">
        <v>79</v>
      </c>
      <c r="K3" s="45" t="s">
        <v>80</v>
      </c>
    </row>
    <row r="4" spans="1:11" ht="15.95" customHeight="1" x14ac:dyDescent="0.25">
      <c r="A4" s="1305" t="str">
        <f>Ditari!F3</f>
        <v>Gjuhët dhe komunikimi</v>
      </c>
      <c r="B4" s="312" t="str">
        <f>Ditari!F4</f>
        <v xml:space="preserve"> Gjuhë shqipe</v>
      </c>
      <c r="C4" s="646">
        <f>D4+E4</f>
        <v>0</v>
      </c>
      <c r="D4" s="640"/>
      <c r="E4" s="647"/>
      <c r="F4" s="648">
        <f>G4+H4</f>
        <v>0</v>
      </c>
      <c r="G4" s="641"/>
      <c r="H4" s="649"/>
      <c r="I4" s="650">
        <f>C4+F4</f>
        <v>0</v>
      </c>
      <c r="J4" s="642">
        <f>D4+G4</f>
        <v>0</v>
      </c>
      <c r="K4" s="643">
        <f>E4+H4</f>
        <v>0</v>
      </c>
    </row>
    <row r="5" spans="1:11" ht="15.95" customHeight="1" x14ac:dyDescent="0.25">
      <c r="A5" s="1306"/>
      <c r="B5" s="313" t="str">
        <f>Ditari!G4</f>
        <v xml:space="preserve"> Gjuhë angleze</v>
      </c>
      <c r="C5" s="651">
        <f t="shared" ref="C5:C24" si="0">D5+E5</f>
        <v>0</v>
      </c>
      <c r="D5" s="23"/>
      <c r="E5" s="24"/>
      <c r="F5" s="652">
        <f t="shared" ref="F5:F24" si="1">G5+H5</f>
        <v>0</v>
      </c>
      <c r="G5" s="25"/>
      <c r="H5" s="26"/>
      <c r="I5" s="653">
        <f t="shared" ref="I5:K24" si="2">C5+F5</f>
        <v>0</v>
      </c>
      <c r="J5" s="644">
        <f t="shared" si="2"/>
        <v>0</v>
      </c>
      <c r="K5" s="645">
        <f t="shared" si="2"/>
        <v>0</v>
      </c>
    </row>
    <row r="6" spans="1:11" ht="15.95" customHeight="1" x14ac:dyDescent="0.25">
      <c r="A6" s="1306"/>
      <c r="B6" s="313" t="str">
        <f>Ditari!H4</f>
        <v xml:space="preserve"> Gjuhë gjermane</v>
      </c>
      <c r="C6" s="651">
        <f t="shared" si="0"/>
        <v>0</v>
      </c>
      <c r="D6" s="23"/>
      <c r="E6" s="24"/>
      <c r="F6" s="652">
        <f t="shared" si="1"/>
        <v>0</v>
      </c>
      <c r="G6" s="25"/>
      <c r="H6" s="26"/>
      <c r="I6" s="653">
        <f t="shared" si="2"/>
        <v>0</v>
      </c>
      <c r="J6" s="644">
        <f t="shared" si="2"/>
        <v>0</v>
      </c>
      <c r="K6" s="645">
        <f t="shared" si="2"/>
        <v>0</v>
      </c>
    </row>
    <row r="7" spans="1:11" ht="15.95" customHeight="1" thickBot="1" x14ac:dyDescent="0.3">
      <c r="A7" s="1307"/>
      <c r="B7" s="638" t="str">
        <f>Ditari!I4</f>
        <v xml:space="preserve"> Gjuhë tjetër</v>
      </c>
      <c r="C7" s="27">
        <f t="shared" si="0"/>
        <v>0</v>
      </c>
      <c r="D7" s="28"/>
      <c r="E7" s="29"/>
      <c r="F7" s="30">
        <f t="shared" si="1"/>
        <v>0</v>
      </c>
      <c r="G7" s="31"/>
      <c r="H7" s="32"/>
      <c r="I7" s="52">
        <f t="shared" si="2"/>
        <v>0</v>
      </c>
      <c r="J7" s="53">
        <f t="shared" si="2"/>
        <v>0</v>
      </c>
      <c r="K7" s="54">
        <f t="shared" si="2"/>
        <v>0</v>
      </c>
    </row>
    <row r="8" spans="1:11" ht="15.95" customHeight="1" x14ac:dyDescent="0.25">
      <c r="A8" s="1308" t="str">
        <f>Ditari!J3</f>
        <v>Artet</v>
      </c>
      <c r="B8" s="659" t="str">
        <f>Ditari!J4</f>
        <v xml:space="preserve"> Art muzikor</v>
      </c>
      <c r="C8" s="17">
        <f t="shared" si="0"/>
        <v>0</v>
      </c>
      <c r="D8" s="18"/>
      <c r="E8" s="19"/>
      <c r="F8" s="20">
        <f t="shared" si="1"/>
        <v>0</v>
      </c>
      <c r="G8" s="21"/>
      <c r="H8" s="22"/>
      <c r="I8" s="46">
        <f t="shared" si="2"/>
        <v>0</v>
      </c>
      <c r="J8" s="47">
        <f t="shared" si="2"/>
        <v>0</v>
      </c>
      <c r="K8" s="48">
        <f t="shared" si="2"/>
        <v>0</v>
      </c>
    </row>
    <row r="9" spans="1:11" ht="15.95" customHeight="1" thickBot="1" x14ac:dyDescent="0.3">
      <c r="A9" s="1308"/>
      <c r="B9" s="660" t="str">
        <f>Ditari!K4</f>
        <v xml:space="preserve"> Art figurativ</v>
      </c>
      <c r="C9" s="654">
        <f t="shared" si="0"/>
        <v>0</v>
      </c>
      <c r="D9" s="33"/>
      <c r="E9" s="34"/>
      <c r="F9" s="655">
        <f t="shared" si="1"/>
        <v>0</v>
      </c>
      <c r="G9" s="41"/>
      <c r="H9" s="42"/>
      <c r="I9" s="656">
        <f t="shared" si="2"/>
        <v>0</v>
      </c>
      <c r="J9" s="657">
        <f t="shared" si="2"/>
        <v>0</v>
      </c>
      <c r="K9" s="658">
        <f t="shared" si="2"/>
        <v>0</v>
      </c>
    </row>
    <row r="10" spans="1:11" ht="15.95" customHeight="1" thickBot="1" x14ac:dyDescent="0.3">
      <c r="A10" s="661" t="str">
        <f>Ditari!L3</f>
        <v>Matematika</v>
      </c>
      <c r="B10" s="662" t="str">
        <f>Ditari!L4</f>
        <v xml:space="preserve"> Matematikë</v>
      </c>
      <c r="C10" s="35">
        <f t="shared" si="0"/>
        <v>0</v>
      </c>
      <c r="D10" s="36"/>
      <c r="E10" s="37"/>
      <c r="F10" s="38">
        <f t="shared" si="1"/>
        <v>0</v>
      </c>
      <c r="G10" s="39"/>
      <c r="H10" s="40"/>
      <c r="I10" s="49">
        <f t="shared" si="2"/>
        <v>0</v>
      </c>
      <c r="J10" s="50">
        <f t="shared" si="2"/>
        <v>0</v>
      </c>
      <c r="K10" s="51">
        <f t="shared" si="2"/>
        <v>0</v>
      </c>
    </row>
    <row r="11" spans="1:11" ht="15.95" customHeight="1" x14ac:dyDescent="0.25">
      <c r="A11" s="1309" t="str">
        <f>Ditari!M3</f>
        <v>Shkencat natyrore</v>
      </c>
      <c r="B11" s="312" t="str">
        <f>Ditari!M4</f>
        <v xml:space="preserve"> Biologji</v>
      </c>
      <c r="C11" s="646">
        <f t="shared" si="0"/>
        <v>0</v>
      </c>
      <c r="D11" s="640"/>
      <c r="E11" s="647"/>
      <c r="F11" s="648">
        <f t="shared" si="1"/>
        <v>0</v>
      </c>
      <c r="G11" s="641"/>
      <c r="H11" s="649"/>
      <c r="I11" s="650">
        <f t="shared" si="2"/>
        <v>0</v>
      </c>
      <c r="J11" s="642">
        <f t="shared" si="2"/>
        <v>0</v>
      </c>
      <c r="K11" s="643">
        <f t="shared" si="2"/>
        <v>0</v>
      </c>
    </row>
    <row r="12" spans="1:11" ht="15.95" customHeight="1" x14ac:dyDescent="0.25">
      <c r="A12" s="1308"/>
      <c r="B12" s="313" t="str">
        <f>Ditari!N4</f>
        <v xml:space="preserve"> Fizikë</v>
      </c>
      <c r="C12" s="651">
        <f>D12+E12</f>
        <v>0</v>
      </c>
      <c r="D12" s="23"/>
      <c r="E12" s="24"/>
      <c r="F12" s="652">
        <f t="shared" si="1"/>
        <v>0</v>
      </c>
      <c r="G12" s="25"/>
      <c r="H12" s="26"/>
      <c r="I12" s="653">
        <f t="shared" si="2"/>
        <v>0</v>
      </c>
      <c r="J12" s="644">
        <f t="shared" si="2"/>
        <v>0</v>
      </c>
      <c r="K12" s="645">
        <f t="shared" si="2"/>
        <v>0</v>
      </c>
    </row>
    <row r="13" spans="1:11" ht="15.95" customHeight="1" x14ac:dyDescent="0.25">
      <c r="A13" s="1308"/>
      <c r="B13" s="314" t="str">
        <f>Ditari!O4</f>
        <v xml:space="preserve"> Kimi</v>
      </c>
      <c r="C13" s="651">
        <f t="shared" si="0"/>
        <v>0</v>
      </c>
      <c r="D13" s="23"/>
      <c r="E13" s="24"/>
      <c r="F13" s="652">
        <f t="shared" si="1"/>
        <v>0</v>
      </c>
      <c r="G13" s="25"/>
      <c r="H13" s="26"/>
      <c r="I13" s="653">
        <f t="shared" si="2"/>
        <v>0</v>
      </c>
      <c r="J13" s="644">
        <f t="shared" si="2"/>
        <v>0</v>
      </c>
      <c r="K13" s="645">
        <f t="shared" si="2"/>
        <v>0</v>
      </c>
    </row>
    <row r="14" spans="1:11" ht="15.95" customHeight="1" x14ac:dyDescent="0.25">
      <c r="A14" s="1308"/>
      <c r="B14" s="314" t="str">
        <f>Ditari!P4</f>
        <v xml:space="preserve"> Astronomi</v>
      </c>
      <c r="C14" s="651">
        <f t="shared" si="0"/>
        <v>0</v>
      </c>
      <c r="D14" s="23"/>
      <c r="E14" s="24"/>
      <c r="F14" s="652">
        <f t="shared" si="1"/>
        <v>0</v>
      </c>
      <c r="G14" s="25"/>
      <c r="H14" s="26"/>
      <c r="I14" s="653">
        <f t="shared" si="2"/>
        <v>0</v>
      </c>
      <c r="J14" s="644">
        <f t="shared" si="2"/>
        <v>0</v>
      </c>
      <c r="K14" s="645">
        <f t="shared" si="2"/>
        <v>0</v>
      </c>
    </row>
    <row r="15" spans="1:11" ht="15.95" customHeight="1" thickBot="1" x14ac:dyDescent="0.3">
      <c r="A15" s="1284"/>
      <c r="B15" s="638" t="str">
        <f>Ditari!Q4</f>
        <v xml:space="preserve"> Gjeografi</v>
      </c>
      <c r="C15" s="27">
        <f t="shared" si="0"/>
        <v>0</v>
      </c>
      <c r="D15" s="28"/>
      <c r="E15" s="29"/>
      <c r="F15" s="30">
        <f t="shared" si="1"/>
        <v>0</v>
      </c>
      <c r="G15" s="31"/>
      <c r="H15" s="32"/>
      <c r="I15" s="52">
        <f t="shared" si="2"/>
        <v>0</v>
      </c>
      <c r="J15" s="53">
        <f t="shared" si="2"/>
        <v>0</v>
      </c>
      <c r="K15" s="54">
        <f t="shared" si="2"/>
        <v>0</v>
      </c>
    </row>
    <row r="16" spans="1:11" ht="15.95" customHeight="1" x14ac:dyDescent="0.25">
      <c r="A16" s="1285" t="str">
        <f>Ditari!R3</f>
        <v>Shkencat shoqërore</v>
      </c>
      <c r="B16" s="663" t="str">
        <f>Ditari!R4</f>
        <v xml:space="preserve"> Edukatë qytetare</v>
      </c>
      <c r="C16" s="646">
        <f t="shared" si="0"/>
        <v>0</v>
      </c>
      <c r="D16" s="640"/>
      <c r="E16" s="647"/>
      <c r="F16" s="648">
        <f t="shared" si="1"/>
        <v>0</v>
      </c>
      <c r="G16" s="641"/>
      <c r="H16" s="649"/>
      <c r="I16" s="650">
        <f t="shared" si="2"/>
        <v>0</v>
      </c>
      <c r="J16" s="642">
        <f t="shared" si="2"/>
        <v>0</v>
      </c>
      <c r="K16" s="643">
        <f t="shared" si="2"/>
        <v>0</v>
      </c>
    </row>
    <row r="17" spans="1:11" ht="15.95" customHeight="1" x14ac:dyDescent="0.25">
      <c r="A17" s="1286"/>
      <c r="B17" s="313" t="str">
        <f>Ditari!S4</f>
        <v xml:space="preserve"> Histori</v>
      </c>
      <c r="C17" s="651">
        <f t="shared" si="0"/>
        <v>0</v>
      </c>
      <c r="D17" s="23"/>
      <c r="E17" s="24"/>
      <c r="F17" s="652">
        <f>G17+H17</f>
        <v>0</v>
      </c>
      <c r="G17" s="25"/>
      <c r="H17" s="26"/>
      <c r="I17" s="653">
        <f t="shared" si="2"/>
        <v>0</v>
      </c>
      <c r="J17" s="644">
        <f t="shared" si="2"/>
        <v>0</v>
      </c>
      <c r="K17" s="645">
        <f t="shared" si="2"/>
        <v>0</v>
      </c>
    </row>
    <row r="18" spans="1:11" ht="15.95" customHeight="1" x14ac:dyDescent="0.25">
      <c r="A18" s="1286"/>
      <c r="B18" s="313" t="str">
        <f>Ditari!T4</f>
        <v xml:space="preserve"> Psikologji</v>
      </c>
      <c r="C18" s="651">
        <f t="shared" si="0"/>
        <v>0</v>
      </c>
      <c r="D18" s="23"/>
      <c r="E18" s="24"/>
      <c r="F18" s="652">
        <f t="shared" si="1"/>
        <v>0</v>
      </c>
      <c r="G18" s="25"/>
      <c r="H18" s="26"/>
      <c r="I18" s="653">
        <f t="shared" si="2"/>
        <v>0</v>
      </c>
      <c r="J18" s="644">
        <f t="shared" si="2"/>
        <v>0</v>
      </c>
      <c r="K18" s="645">
        <f t="shared" si="2"/>
        <v>0</v>
      </c>
    </row>
    <row r="19" spans="1:11" ht="15.95" customHeight="1" x14ac:dyDescent="0.25">
      <c r="A19" s="1286"/>
      <c r="B19" s="313" t="str">
        <f>Ditari!U4</f>
        <v xml:space="preserve"> Filozofi &amp; Logjikë</v>
      </c>
      <c r="C19" s="651">
        <f t="shared" si="0"/>
        <v>0</v>
      </c>
      <c r="D19" s="23"/>
      <c r="E19" s="24"/>
      <c r="F19" s="652">
        <f t="shared" si="1"/>
        <v>0</v>
      </c>
      <c r="G19" s="25"/>
      <c r="H19" s="26"/>
      <c r="I19" s="653">
        <f t="shared" si="2"/>
        <v>0</v>
      </c>
      <c r="J19" s="644">
        <f t="shared" si="2"/>
        <v>0</v>
      </c>
      <c r="K19" s="645">
        <f t="shared" si="2"/>
        <v>0</v>
      </c>
    </row>
    <row r="20" spans="1:11" ht="15.95" customHeight="1" thickBot="1" x14ac:dyDescent="0.3">
      <c r="A20" s="1287"/>
      <c r="B20" s="311" t="str">
        <f>Ditari!V4</f>
        <v xml:space="preserve"> Sociologji</v>
      </c>
      <c r="C20" s="27">
        <f t="shared" si="0"/>
        <v>0</v>
      </c>
      <c r="D20" s="28"/>
      <c r="E20" s="29"/>
      <c r="F20" s="30">
        <f t="shared" si="1"/>
        <v>0</v>
      </c>
      <c r="G20" s="31"/>
      <c r="H20" s="32"/>
      <c r="I20" s="52">
        <f t="shared" si="2"/>
        <v>0</v>
      </c>
      <c r="J20" s="53">
        <f t="shared" si="2"/>
        <v>0</v>
      </c>
      <c r="K20" s="54">
        <f t="shared" si="2"/>
        <v>0</v>
      </c>
    </row>
    <row r="21" spans="1:11" ht="15.95" customHeight="1" thickBot="1" x14ac:dyDescent="0.3">
      <c r="A21" s="664" t="str">
        <f>Ditari!W3</f>
        <v>Jeta &amp; Puna</v>
      </c>
      <c r="B21" s="662" t="str">
        <f>Ditari!W4</f>
        <v xml:space="preserve"> TIK</v>
      </c>
      <c r="C21" s="665">
        <f t="shared" si="0"/>
        <v>0</v>
      </c>
      <c r="D21" s="676"/>
      <c r="E21" s="674"/>
      <c r="F21" s="38">
        <f t="shared" si="1"/>
        <v>0</v>
      </c>
      <c r="G21" s="678"/>
      <c r="H21" s="666"/>
      <c r="I21" s="667">
        <f t="shared" si="2"/>
        <v>0</v>
      </c>
      <c r="J21" s="667">
        <f t="shared" si="2"/>
        <v>0</v>
      </c>
      <c r="K21" s="668">
        <f t="shared" si="2"/>
        <v>0</v>
      </c>
    </row>
    <row r="22" spans="1:11" ht="15.95" customHeight="1" x14ac:dyDescent="0.25">
      <c r="A22" s="669" t="str">
        <f>Ditari!X3</f>
        <v>Ed. fizike</v>
      </c>
      <c r="B22" s="312" t="str">
        <f>Ditari!X4</f>
        <v xml:space="preserve"> Edukatë fizike</v>
      </c>
      <c r="C22" s="670">
        <f t="shared" si="0"/>
        <v>0</v>
      </c>
      <c r="D22" s="677"/>
      <c r="E22" s="675"/>
      <c r="F22" s="648">
        <f t="shared" si="1"/>
        <v>0</v>
      </c>
      <c r="G22" s="679"/>
      <c r="H22" s="671"/>
      <c r="I22" s="672">
        <f t="shared" si="2"/>
        <v>0</v>
      </c>
      <c r="J22" s="672">
        <f t="shared" si="2"/>
        <v>0</v>
      </c>
      <c r="K22" s="673">
        <f t="shared" si="2"/>
        <v>0</v>
      </c>
    </row>
    <row r="23" spans="1:11" ht="15.95" customHeight="1" x14ac:dyDescent="0.25">
      <c r="A23" s="1283" t="str">
        <f>Ditari!Y3</f>
        <v>Mësim me zgjedhje</v>
      </c>
      <c r="B23" s="310" t="str">
        <f>Ditari!Y4</f>
        <v xml:space="preserve"> MZ</v>
      </c>
      <c r="C23" s="651">
        <f t="shared" si="0"/>
        <v>0</v>
      </c>
      <c r="D23" s="33"/>
      <c r="E23" s="34"/>
      <c r="F23" s="652">
        <f t="shared" si="1"/>
        <v>0</v>
      </c>
      <c r="G23" s="41"/>
      <c r="H23" s="42"/>
      <c r="I23" s="653">
        <f t="shared" si="2"/>
        <v>0</v>
      </c>
      <c r="J23" s="644">
        <f t="shared" si="2"/>
        <v>0</v>
      </c>
      <c r="K23" s="645">
        <f>E23+H23</f>
        <v>0</v>
      </c>
    </row>
    <row r="24" spans="1:11" ht="15.95" customHeight="1" thickBot="1" x14ac:dyDescent="0.3">
      <c r="A24" s="1284"/>
      <c r="B24" s="639" t="str">
        <f>Ditari!Z4</f>
        <v xml:space="preserve"> MZ</v>
      </c>
      <c r="C24" s="27">
        <f t="shared" si="0"/>
        <v>0</v>
      </c>
      <c r="D24" s="28"/>
      <c r="E24" s="29"/>
      <c r="F24" s="30">
        <f t="shared" si="1"/>
        <v>0</v>
      </c>
      <c r="G24" s="31"/>
      <c r="H24" s="32"/>
      <c r="I24" s="52">
        <f>C24+F24</f>
        <v>0</v>
      </c>
      <c r="J24" s="53">
        <f t="shared" si="2"/>
        <v>0</v>
      </c>
      <c r="K24" s="54">
        <f t="shared" si="2"/>
        <v>0</v>
      </c>
    </row>
    <row r="25" spans="1:11" ht="15.95" customHeight="1" thickBot="1" x14ac:dyDescent="0.3">
      <c r="A25" s="1288" t="s">
        <v>77</v>
      </c>
      <c r="B25" s="1289"/>
      <c r="C25" s="58">
        <f t="shared" ref="C25:H25" si="3">SUM(C4:C24)</f>
        <v>0</v>
      </c>
      <c r="D25" s="59">
        <f t="shared" si="3"/>
        <v>0</v>
      </c>
      <c r="E25" s="60">
        <f t="shared" si="3"/>
        <v>0</v>
      </c>
      <c r="F25" s="55">
        <f t="shared" si="3"/>
        <v>0</v>
      </c>
      <c r="G25" s="56">
        <f t="shared" si="3"/>
        <v>0</v>
      </c>
      <c r="H25" s="57">
        <f t="shared" si="3"/>
        <v>0</v>
      </c>
      <c r="I25" s="91">
        <f>C25+F25</f>
        <v>0</v>
      </c>
      <c r="J25" s="92">
        <f>D25+G25</f>
        <v>0</v>
      </c>
      <c r="K25" s="93">
        <f>E25+H25</f>
        <v>0</v>
      </c>
    </row>
  </sheetData>
  <sheetProtection algorithmName="SHA-512" hashValue="BYV5ixDfvBe+nP7uD9550uhgqZgO8G+kri89bl5HMnHUkPRh8/UUc9dBZDrSIWWph3bDnO0RYoWXEvUcvLVc0A==" saltValue="deB6YQJ1S+k61GwSBBCqBA==" spinCount="100000" sheet="1" objects="1" scenarios="1"/>
  <mergeCells count="13">
    <mergeCell ref="A23:A24"/>
    <mergeCell ref="A16:A20"/>
    <mergeCell ref="A25:B25"/>
    <mergeCell ref="A1:I1"/>
    <mergeCell ref="A2:A3"/>
    <mergeCell ref="B2:B3"/>
    <mergeCell ref="C2:E2"/>
    <mergeCell ref="F2:H2"/>
    <mergeCell ref="I2:K2"/>
    <mergeCell ref="J1:K1"/>
    <mergeCell ref="A4:A7"/>
    <mergeCell ref="A8:A9"/>
    <mergeCell ref="A11:A15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AD44"/>
  <sheetViews>
    <sheetView workbookViewId="0">
      <pane xSplit="30" ySplit="3" topLeftCell="AF4" activePane="bottomRight" state="frozen"/>
      <selection pane="topRight" activeCell="AE1" sqref="AE1"/>
      <selection pane="bottomLeft" activeCell="A4" sqref="A4"/>
      <selection pane="bottomRight" activeCell="AE4" sqref="AE4"/>
    </sheetView>
  </sheetViews>
  <sheetFormatPr defaultRowHeight="15" x14ac:dyDescent="0.25"/>
  <cols>
    <col min="1" max="1" width="4.7109375" customWidth="1"/>
    <col min="2" max="3" width="11.7109375" customWidth="1"/>
    <col min="4" max="11" width="5.28515625" customWidth="1"/>
    <col min="12" max="13" width="6.7109375" customWidth="1"/>
    <col min="14" max="25" width="5.28515625" customWidth="1"/>
    <col min="26" max="29" width="6.7109375" customWidth="1"/>
    <col min="30" max="30" width="7.7109375" customWidth="1"/>
  </cols>
  <sheetData>
    <row r="1" spans="1:30" ht="19.5" customHeight="1" thickBot="1" x14ac:dyDescent="0.35">
      <c r="A1" s="1310" t="s">
        <v>171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  <c r="T1" s="1310"/>
      <c r="U1" s="1310"/>
      <c r="V1" s="1310"/>
      <c r="W1" s="1310"/>
      <c r="X1" s="1310"/>
      <c r="Y1" s="1310"/>
      <c r="Z1" s="1310"/>
      <c r="AA1" s="1310"/>
      <c r="AB1" s="1310"/>
      <c r="AC1" s="1310"/>
      <c r="AD1" s="1310"/>
    </row>
    <row r="2" spans="1:30" ht="30" customHeight="1" thickBot="1" x14ac:dyDescent="0.3">
      <c r="A2" s="1325" t="str">
        <f>Ditari!C1</f>
        <v xml:space="preserve"> "Jeta e Re" Suharekë</v>
      </c>
      <c r="B2" s="1326"/>
      <c r="C2" s="1327"/>
      <c r="D2" s="1328" t="s">
        <v>84</v>
      </c>
      <c r="E2" s="1316"/>
      <c r="F2" s="1316" t="s">
        <v>85</v>
      </c>
      <c r="G2" s="1316"/>
      <c r="H2" s="1316" t="s">
        <v>86</v>
      </c>
      <c r="I2" s="1316"/>
      <c r="J2" s="1316" t="s">
        <v>87</v>
      </c>
      <c r="K2" s="1317"/>
      <c r="L2" s="1318" t="s">
        <v>172</v>
      </c>
      <c r="M2" s="1318"/>
      <c r="N2" s="1328" t="s">
        <v>88</v>
      </c>
      <c r="O2" s="1316"/>
      <c r="P2" s="1316" t="s">
        <v>89</v>
      </c>
      <c r="Q2" s="1316"/>
      <c r="R2" s="1316" t="s">
        <v>90</v>
      </c>
      <c r="S2" s="1316"/>
      <c r="T2" s="1316" t="s">
        <v>187</v>
      </c>
      <c r="U2" s="1316"/>
      <c r="V2" s="1316" t="s">
        <v>188</v>
      </c>
      <c r="W2" s="1316"/>
      <c r="X2" s="1316" t="s">
        <v>189</v>
      </c>
      <c r="Y2" s="1317"/>
      <c r="Z2" s="1318" t="s">
        <v>173</v>
      </c>
      <c r="AA2" s="1318"/>
      <c r="AB2" s="1319" t="s">
        <v>18</v>
      </c>
      <c r="AC2" s="1320"/>
      <c r="AD2" s="1321" t="s">
        <v>190</v>
      </c>
    </row>
    <row r="3" spans="1:30" ht="16.5" thickBot="1" x14ac:dyDescent="0.3">
      <c r="A3" s="315" t="s">
        <v>30</v>
      </c>
      <c r="B3" s="1323" t="s">
        <v>115</v>
      </c>
      <c r="C3" s="1324"/>
      <c r="D3" s="316" t="s">
        <v>92</v>
      </c>
      <c r="E3" s="317" t="s">
        <v>93</v>
      </c>
      <c r="F3" s="318" t="s">
        <v>92</v>
      </c>
      <c r="G3" s="317" t="s">
        <v>93</v>
      </c>
      <c r="H3" s="318" t="s">
        <v>92</v>
      </c>
      <c r="I3" s="317" t="s">
        <v>93</v>
      </c>
      <c r="J3" s="318" t="s">
        <v>92</v>
      </c>
      <c r="K3" s="319" t="s">
        <v>93</v>
      </c>
      <c r="L3" s="320" t="s">
        <v>92</v>
      </c>
      <c r="M3" s="321" t="s">
        <v>93</v>
      </c>
      <c r="N3" s="316" t="s">
        <v>92</v>
      </c>
      <c r="O3" s="317" t="s">
        <v>93</v>
      </c>
      <c r="P3" s="318" t="s">
        <v>92</v>
      </c>
      <c r="Q3" s="317" t="s">
        <v>93</v>
      </c>
      <c r="R3" s="318" t="s">
        <v>92</v>
      </c>
      <c r="S3" s="317" t="s">
        <v>93</v>
      </c>
      <c r="T3" s="318" t="s">
        <v>92</v>
      </c>
      <c r="U3" s="317" t="s">
        <v>93</v>
      </c>
      <c r="V3" s="318" t="s">
        <v>92</v>
      </c>
      <c r="W3" s="317" t="s">
        <v>93</v>
      </c>
      <c r="X3" s="318" t="s">
        <v>92</v>
      </c>
      <c r="Y3" s="319" t="s">
        <v>93</v>
      </c>
      <c r="Z3" s="322" t="s">
        <v>92</v>
      </c>
      <c r="AA3" s="323" t="s">
        <v>93</v>
      </c>
      <c r="AB3" s="406" t="s">
        <v>92</v>
      </c>
      <c r="AC3" s="407" t="s">
        <v>93</v>
      </c>
      <c r="AD3" s="1322"/>
    </row>
    <row r="4" spans="1:30" ht="18.75" x14ac:dyDescent="0.3">
      <c r="A4" s="88">
        <v>1</v>
      </c>
      <c r="B4" s="1311">
        <f>Emrat!B6</f>
        <v>0</v>
      </c>
      <c r="C4" s="1312"/>
      <c r="D4" s="63"/>
      <c r="E4" s="64"/>
      <c r="F4" s="65"/>
      <c r="G4" s="64"/>
      <c r="H4" s="65"/>
      <c r="I4" s="64"/>
      <c r="J4" s="65"/>
      <c r="K4" s="66"/>
      <c r="L4" s="80">
        <f t="shared" ref="L4:M43" si="0">SUM(D4+F4+H4+J4)</f>
        <v>0</v>
      </c>
      <c r="M4" s="77">
        <f t="shared" si="0"/>
        <v>0</v>
      </c>
      <c r="N4" s="67"/>
      <c r="O4" s="68"/>
      <c r="P4" s="69"/>
      <c r="Q4" s="403"/>
      <c r="R4" s="65"/>
      <c r="S4" s="405"/>
      <c r="T4" s="404"/>
      <c r="U4" s="68"/>
      <c r="V4" s="69"/>
      <c r="W4" s="68"/>
      <c r="X4" s="69"/>
      <c r="Y4" s="70"/>
      <c r="Z4" s="80">
        <f t="shared" ref="Z4:Z43" si="1">SUM(N4+P4+X4)</f>
        <v>0</v>
      </c>
      <c r="AA4" s="77">
        <f t="shared" ref="AA4:AA43" si="2">SUM(O4+Q4+Y4)</f>
        <v>0</v>
      </c>
      <c r="AB4" s="612">
        <f t="shared" ref="AB4:AB43" si="3">SUM(L4+Z4)</f>
        <v>0</v>
      </c>
      <c r="AC4" s="613">
        <f t="shared" ref="AC4:AC43" si="4">SUM(M4+AA4)</f>
        <v>0</v>
      </c>
      <c r="AD4" s="408">
        <f>AB4+AC4</f>
        <v>0</v>
      </c>
    </row>
    <row r="5" spans="1:30" ht="18.75" x14ac:dyDescent="0.3">
      <c r="A5" s="89">
        <v>2</v>
      </c>
      <c r="B5" s="1311">
        <f>Emrat!B9</f>
        <v>0</v>
      </c>
      <c r="C5" s="1312"/>
      <c r="D5" s="71"/>
      <c r="E5" s="72"/>
      <c r="F5" s="73"/>
      <c r="G5" s="72"/>
      <c r="H5" s="73"/>
      <c r="I5" s="72"/>
      <c r="J5" s="73"/>
      <c r="K5" s="74"/>
      <c r="L5" s="81">
        <f t="shared" si="0"/>
        <v>0</v>
      </c>
      <c r="M5" s="78">
        <f t="shared" si="0"/>
        <v>0</v>
      </c>
      <c r="N5" s="71"/>
      <c r="O5" s="72"/>
      <c r="P5" s="73"/>
      <c r="Q5" s="75"/>
      <c r="R5" s="69"/>
      <c r="S5" s="402"/>
      <c r="T5" s="404"/>
      <c r="U5" s="72"/>
      <c r="V5" s="69"/>
      <c r="W5" s="72"/>
      <c r="X5" s="73"/>
      <c r="Y5" s="74"/>
      <c r="Z5" s="81">
        <f t="shared" si="1"/>
        <v>0</v>
      </c>
      <c r="AA5" s="78">
        <f t="shared" si="2"/>
        <v>0</v>
      </c>
      <c r="AB5" s="614">
        <f t="shared" si="3"/>
        <v>0</v>
      </c>
      <c r="AC5" s="615">
        <f t="shared" si="4"/>
        <v>0</v>
      </c>
      <c r="AD5" s="409">
        <f t="shared" ref="AD5:AD43" si="5">AB5+AC5</f>
        <v>0</v>
      </c>
    </row>
    <row r="6" spans="1:30" ht="18.75" x14ac:dyDescent="0.3">
      <c r="A6" s="89">
        <v>3</v>
      </c>
      <c r="B6" s="1311">
        <f>Emrat!B12</f>
        <v>0</v>
      </c>
      <c r="C6" s="1312"/>
      <c r="D6" s="71"/>
      <c r="E6" s="72"/>
      <c r="F6" s="73"/>
      <c r="G6" s="72"/>
      <c r="H6" s="73"/>
      <c r="I6" s="72"/>
      <c r="J6" s="73"/>
      <c r="K6" s="74"/>
      <c r="L6" s="81">
        <f t="shared" si="0"/>
        <v>0</v>
      </c>
      <c r="M6" s="78">
        <f t="shared" si="0"/>
        <v>0</v>
      </c>
      <c r="N6" s="71"/>
      <c r="O6" s="72"/>
      <c r="P6" s="73"/>
      <c r="Q6" s="75"/>
      <c r="R6" s="69"/>
      <c r="S6" s="402"/>
      <c r="T6" s="404"/>
      <c r="U6" s="72"/>
      <c r="V6" s="69"/>
      <c r="W6" s="72"/>
      <c r="X6" s="73"/>
      <c r="Y6" s="74"/>
      <c r="Z6" s="81">
        <f t="shared" si="1"/>
        <v>0</v>
      </c>
      <c r="AA6" s="78">
        <f t="shared" si="2"/>
        <v>0</v>
      </c>
      <c r="AB6" s="614">
        <f t="shared" si="3"/>
        <v>0</v>
      </c>
      <c r="AC6" s="615">
        <f t="shared" si="4"/>
        <v>0</v>
      </c>
      <c r="AD6" s="409">
        <f t="shared" si="5"/>
        <v>0</v>
      </c>
    </row>
    <row r="7" spans="1:30" ht="18.75" x14ac:dyDescent="0.3">
      <c r="A7" s="89">
        <v>4</v>
      </c>
      <c r="B7" s="1311">
        <f>Emrat!B15</f>
        <v>0</v>
      </c>
      <c r="C7" s="1312"/>
      <c r="D7" s="71"/>
      <c r="E7" s="72"/>
      <c r="F7" s="73"/>
      <c r="G7" s="72"/>
      <c r="H7" s="73"/>
      <c r="I7" s="72"/>
      <c r="J7" s="73"/>
      <c r="K7" s="74"/>
      <c r="L7" s="81">
        <f t="shared" si="0"/>
        <v>0</v>
      </c>
      <c r="M7" s="78">
        <f t="shared" si="0"/>
        <v>0</v>
      </c>
      <c r="N7" s="71"/>
      <c r="O7" s="72"/>
      <c r="P7" s="73"/>
      <c r="Q7" s="75"/>
      <c r="R7" s="69"/>
      <c r="S7" s="402"/>
      <c r="T7" s="404"/>
      <c r="U7" s="72"/>
      <c r="V7" s="69"/>
      <c r="W7" s="72"/>
      <c r="X7" s="73"/>
      <c r="Y7" s="74"/>
      <c r="Z7" s="81">
        <f t="shared" si="1"/>
        <v>0</v>
      </c>
      <c r="AA7" s="78">
        <f t="shared" si="2"/>
        <v>0</v>
      </c>
      <c r="AB7" s="614">
        <f t="shared" si="3"/>
        <v>0</v>
      </c>
      <c r="AC7" s="615">
        <f t="shared" si="4"/>
        <v>0</v>
      </c>
      <c r="AD7" s="409">
        <f t="shared" si="5"/>
        <v>0</v>
      </c>
    </row>
    <row r="8" spans="1:30" ht="18.75" x14ac:dyDescent="0.3">
      <c r="A8" s="89">
        <v>5</v>
      </c>
      <c r="B8" s="1311">
        <f>Emrat!B18</f>
        <v>0</v>
      </c>
      <c r="C8" s="1312"/>
      <c r="D8" s="71"/>
      <c r="E8" s="72"/>
      <c r="F8" s="73"/>
      <c r="G8" s="72"/>
      <c r="H8" s="73"/>
      <c r="I8" s="72"/>
      <c r="J8" s="73"/>
      <c r="K8" s="74"/>
      <c r="L8" s="81">
        <f t="shared" si="0"/>
        <v>0</v>
      </c>
      <c r="M8" s="78">
        <f t="shared" si="0"/>
        <v>0</v>
      </c>
      <c r="N8" s="71"/>
      <c r="O8" s="72"/>
      <c r="P8" s="73"/>
      <c r="Q8" s="75"/>
      <c r="R8" s="69"/>
      <c r="S8" s="402"/>
      <c r="T8" s="404"/>
      <c r="U8" s="72"/>
      <c r="V8" s="69"/>
      <c r="W8" s="72"/>
      <c r="X8" s="73"/>
      <c r="Y8" s="74"/>
      <c r="Z8" s="81">
        <f t="shared" si="1"/>
        <v>0</v>
      </c>
      <c r="AA8" s="78">
        <f t="shared" si="2"/>
        <v>0</v>
      </c>
      <c r="AB8" s="614">
        <f t="shared" si="3"/>
        <v>0</v>
      </c>
      <c r="AC8" s="615">
        <f t="shared" si="4"/>
        <v>0</v>
      </c>
      <c r="AD8" s="409">
        <f t="shared" si="5"/>
        <v>0</v>
      </c>
    </row>
    <row r="9" spans="1:30" ht="18.75" x14ac:dyDescent="0.3">
      <c r="A9" s="89">
        <v>6</v>
      </c>
      <c r="B9" s="1311">
        <f>Emrat!B21</f>
        <v>0</v>
      </c>
      <c r="C9" s="1312"/>
      <c r="D9" s="71"/>
      <c r="E9" s="72"/>
      <c r="F9" s="73"/>
      <c r="G9" s="72"/>
      <c r="H9" s="73"/>
      <c r="I9" s="72"/>
      <c r="J9" s="73"/>
      <c r="K9" s="74"/>
      <c r="L9" s="81">
        <f t="shared" si="0"/>
        <v>0</v>
      </c>
      <c r="M9" s="78">
        <f t="shared" si="0"/>
        <v>0</v>
      </c>
      <c r="N9" s="71"/>
      <c r="O9" s="72"/>
      <c r="P9" s="73"/>
      <c r="Q9" s="75"/>
      <c r="R9" s="69"/>
      <c r="S9" s="402"/>
      <c r="T9" s="404"/>
      <c r="U9" s="72"/>
      <c r="V9" s="69"/>
      <c r="W9" s="72"/>
      <c r="X9" s="73"/>
      <c r="Y9" s="74"/>
      <c r="Z9" s="81">
        <f t="shared" si="1"/>
        <v>0</v>
      </c>
      <c r="AA9" s="78">
        <f t="shared" si="2"/>
        <v>0</v>
      </c>
      <c r="AB9" s="614">
        <f t="shared" si="3"/>
        <v>0</v>
      </c>
      <c r="AC9" s="615">
        <f t="shared" si="4"/>
        <v>0</v>
      </c>
      <c r="AD9" s="409">
        <f t="shared" si="5"/>
        <v>0</v>
      </c>
    </row>
    <row r="10" spans="1:30" ht="18.75" x14ac:dyDescent="0.3">
      <c r="A10" s="89">
        <v>7</v>
      </c>
      <c r="B10" s="1311">
        <f>Emrat!B24</f>
        <v>0</v>
      </c>
      <c r="C10" s="1312"/>
      <c r="D10" s="71"/>
      <c r="E10" s="72"/>
      <c r="F10" s="73"/>
      <c r="G10" s="72"/>
      <c r="H10" s="73"/>
      <c r="I10" s="72"/>
      <c r="J10" s="73"/>
      <c r="K10" s="74"/>
      <c r="L10" s="81">
        <f t="shared" si="0"/>
        <v>0</v>
      </c>
      <c r="M10" s="78">
        <f t="shared" si="0"/>
        <v>0</v>
      </c>
      <c r="N10" s="71"/>
      <c r="O10" s="72"/>
      <c r="P10" s="73"/>
      <c r="Q10" s="75"/>
      <c r="R10" s="69"/>
      <c r="S10" s="402"/>
      <c r="T10" s="404"/>
      <c r="U10" s="72"/>
      <c r="V10" s="69"/>
      <c r="W10" s="72"/>
      <c r="X10" s="73"/>
      <c r="Y10" s="74"/>
      <c r="Z10" s="81">
        <f t="shared" si="1"/>
        <v>0</v>
      </c>
      <c r="AA10" s="78">
        <f t="shared" si="2"/>
        <v>0</v>
      </c>
      <c r="AB10" s="614">
        <f t="shared" si="3"/>
        <v>0</v>
      </c>
      <c r="AC10" s="615">
        <f t="shared" si="4"/>
        <v>0</v>
      </c>
      <c r="AD10" s="409">
        <f t="shared" si="5"/>
        <v>0</v>
      </c>
    </row>
    <row r="11" spans="1:30" ht="18.75" x14ac:dyDescent="0.3">
      <c r="A11" s="89">
        <v>8</v>
      </c>
      <c r="B11" s="1311">
        <f>Emrat!B27</f>
        <v>0</v>
      </c>
      <c r="C11" s="1312"/>
      <c r="D11" s="71"/>
      <c r="E11" s="72"/>
      <c r="F11" s="73"/>
      <c r="G11" s="72"/>
      <c r="H11" s="73"/>
      <c r="I11" s="72"/>
      <c r="J11" s="73"/>
      <c r="K11" s="74"/>
      <c r="L11" s="81">
        <f t="shared" si="0"/>
        <v>0</v>
      </c>
      <c r="M11" s="78">
        <f t="shared" si="0"/>
        <v>0</v>
      </c>
      <c r="N11" s="71"/>
      <c r="O11" s="72"/>
      <c r="P11" s="73"/>
      <c r="Q11" s="75"/>
      <c r="R11" s="69"/>
      <c r="S11" s="402"/>
      <c r="T11" s="404"/>
      <c r="U11" s="72"/>
      <c r="V11" s="69"/>
      <c r="W11" s="72"/>
      <c r="X11" s="73"/>
      <c r="Y11" s="74"/>
      <c r="Z11" s="81">
        <f t="shared" si="1"/>
        <v>0</v>
      </c>
      <c r="AA11" s="78">
        <f t="shared" si="2"/>
        <v>0</v>
      </c>
      <c r="AB11" s="614">
        <f t="shared" si="3"/>
        <v>0</v>
      </c>
      <c r="AC11" s="615">
        <f t="shared" si="4"/>
        <v>0</v>
      </c>
      <c r="AD11" s="409">
        <f t="shared" si="5"/>
        <v>0</v>
      </c>
    </row>
    <row r="12" spans="1:30" ht="18.75" x14ac:dyDescent="0.3">
      <c r="A12" s="89">
        <v>9</v>
      </c>
      <c r="B12" s="1311">
        <f>Emrat!B30</f>
        <v>0</v>
      </c>
      <c r="C12" s="1312"/>
      <c r="D12" s="71"/>
      <c r="E12" s="72"/>
      <c r="F12" s="73"/>
      <c r="G12" s="72"/>
      <c r="H12" s="73"/>
      <c r="I12" s="72"/>
      <c r="J12" s="73"/>
      <c r="K12" s="74"/>
      <c r="L12" s="81">
        <f t="shared" si="0"/>
        <v>0</v>
      </c>
      <c r="M12" s="78">
        <f t="shared" si="0"/>
        <v>0</v>
      </c>
      <c r="N12" s="71"/>
      <c r="O12" s="72"/>
      <c r="P12" s="73"/>
      <c r="Q12" s="75"/>
      <c r="R12" s="69"/>
      <c r="S12" s="402"/>
      <c r="T12" s="404"/>
      <c r="U12" s="72"/>
      <c r="V12" s="69"/>
      <c r="W12" s="72"/>
      <c r="X12" s="73"/>
      <c r="Y12" s="74"/>
      <c r="Z12" s="81">
        <f t="shared" si="1"/>
        <v>0</v>
      </c>
      <c r="AA12" s="78">
        <f t="shared" si="2"/>
        <v>0</v>
      </c>
      <c r="AB12" s="614">
        <f t="shared" si="3"/>
        <v>0</v>
      </c>
      <c r="AC12" s="615">
        <f t="shared" si="4"/>
        <v>0</v>
      </c>
      <c r="AD12" s="409">
        <f t="shared" si="5"/>
        <v>0</v>
      </c>
    </row>
    <row r="13" spans="1:30" ht="18.75" x14ac:dyDescent="0.3">
      <c r="A13" s="89">
        <v>10</v>
      </c>
      <c r="B13" s="1311">
        <f>Emrat!B33</f>
        <v>0</v>
      </c>
      <c r="C13" s="1312"/>
      <c r="D13" s="71"/>
      <c r="E13" s="72"/>
      <c r="F13" s="73"/>
      <c r="G13" s="72"/>
      <c r="H13" s="73"/>
      <c r="I13" s="72"/>
      <c r="J13" s="73"/>
      <c r="K13" s="74"/>
      <c r="L13" s="81">
        <f t="shared" si="0"/>
        <v>0</v>
      </c>
      <c r="M13" s="78">
        <f t="shared" si="0"/>
        <v>0</v>
      </c>
      <c r="N13" s="71"/>
      <c r="O13" s="72"/>
      <c r="P13" s="73"/>
      <c r="Q13" s="75"/>
      <c r="R13" s="69"/>
      <c r="S13" s="402"/>
      <c r="T13" s="404"/>
      <c r="U13" s="72"/>
      <c r="V13" s="69"/>
      <c r="W13" s="72"/>
      <c r="X13" s="73"/>
      <c r="Y13" s="74"/>
      <c r="Z13" s="81">
        <f t="shared" si="1"/>
        <v>0</v>
      </c>
      <c r="AA13" s="78">
        <f t="shared" si="2"/>
        <v>0</v>
      </c>
      <c r="AB13" s="614">
        <f t="shared" si="3"/>
        <v>0</v>
      </c>
      <c r="AC13" s="615">
        <f t="shared" si="4"/>
        <v>0</v>
      </c>
      <c r="AD13" s="409">
        <f t="shared" si="5"/>
        <v>0</v>
      </c>
    </row>
    <row r="14" spans="1:30" ht="18.75" x14ac:dyDescent="0.3">
      <c r="A14" s="89">
        <v>11</v>
      </c>
      <c r="B14" s="1311">
        <f>Emrat!B36</f>
        <v>0</v>
      </c>
      <c r="C14" s="1312"/>
      <c r="D14" s="71"/>
      <c r="E14" s="72"/>
      <c r="F14" s="73"/>
      <c r="G14" s="72"/>
      <c r="H14" s="73"/>
      <c r="I14" s="72"/>
      <c r="J14" s="73"/>
      <c r="K14" s="74"/>
      <c r="L14" s="81">
        <f t="shared" si="0"/>
        <v>0</v>
      </c>
      <c r="M14" s="78">
        <f t="shared" si="0"/>
        <v>0</v>
      </c>
      <c r="N14" s="71"/>
      <c r="O14" s="72"/>
      <c r="P14" s="73"/>
      <c r="Q14" s="75"/>
      <c r="R14" s="69"/>
      <c r="S14" s="402"/>
      <c r="T14" s="404"/>
      <c r="U14" s="72"/>
      <c r="V14" s="69"/>
      <c r="W14" s="72"/>
      <c r="X14" s="73"/>
      <c r="Y14" s="74"/>
      <c r="Z14" s="81">
        <f t="shared" si="1"/>
        <v>0</v>
      </c>
      <c r="AA14" s="78">
        <f t="shared" si="2"/>
        <v>0</v>
      </c>
      <c r="AB14" s="614">
        <f t="shared" si="3"/>
        <v>0</v>
      </c>
      <c r="AC14" s="615">
        <f t="shared" si="4"/>
        <v>0</v>
      </c>
      <c r="AD14" s="409">
        <f t="shared" si="5"/>
        <v>0</v>
      </c>
    </row>
    <row r="15" spans="1:30" ht="18.75" x14ac:dyDescent="0.3">
      <c r="A15" s="89">
        <v>12</v>
      </c>
      <c r="B15" s="1311">
        <f>Emrat!B39</f>
        <v>0</v>
      </c>
      <c r="C15" s="1312"/>
      <c r="D15" s="71"/>
      <c r="E15" s="72"/>
      <c r="F15" s="73"/>
      <c r="G15" s="72"/>
      <c r="H15" s="73"/>
      <c r="I15" s="72"/>
      <c r="J15" s="73"/>
      <c r="K15" s="74"/>
      <c r="L15" s="81">
        <f t="shared" si="0"/>
        <v>0</v>
      </c>
      <c r="M15" s="78">
        <f t="shared" si="0"/>
        <v>0</v>
      </c>
      <c r="N15" s="71"/>
      <c r="O15" s="72"/>
      <c r="P15" s="73"/>
      <c r="Q15" s="75"/>
      <c r="R15" s="69"/>
      <c r="S15" s="402"/>
      <c r="T15" s="404"/>
      <c r="U15" s="72"/>
      <c r="V15" s="69"/>
      <c r="W15" s="72"/>
      <c r="X15" s="73"/>
      <c r="Y15" s="74"/>
      <c r="Z15" s="81">
        <f t="shared" si="1"/>
        <v>0</v>
      </c>
      <c r="AA15" s="78">
        <f t="shared" si="2"/>
        <v>0</v>
      </c>
      <c r="AB15" s="614">
        <f t="shared" si="3"/>
        <v>0</v>
      </c>
      <c r="AC15" s="615">
        <f t="shared" si="4"/>
        <v>0</v>
      </c>
      <c r="AD15" s="409">
        <f t="shared" si="5"/>
        <v>0</v>
      </c>
    </row>
    <row r="16" spans="1:30" ht="18.75" x14ac:dyDescent="0.3">
      <c r="A16" s="89">
        <v>13</v>
      </c>
      <c r="B16" s="1311">
        <f>Emrat!B42</f>
        <v>0</v>
      </c>
      <c r="C16" s="1312"/>
      <c r="D16" s="71"/>
      <c r="E16" s="72"/>
      <c r="F16" s="73"/>
      <c r="G16" s="72"/>
      <c r="H16" s="73"/>
      <c r="I16" s="72"/>
      <c r="J16" s="73"/>
      <c r="K16" s="75"/>
      <c r="L16" s="81">
        <f t="shared" si="0"/>
        <v>0</v>
      </c>
      <c r="M16" s="78">
        <f t="shared" si="0"/>
        <v>0</v>
      </c>
      <c r="N16" s="76"/>
      <c r="O16" s="72"/>
      <c r="P16" s="73"/>
      <c r="Q16" s="75"/>
      <c r="R16" s="69"/>
      <c r="S16" s="402"/>
      <c r="T16" s="404"/>
      <c r="U16" s="72"/>
      <c r="V16" s="69"/>
      <c r="W16" s="72"/>
      <c r="X16" s="73"/>
      <c r="Y16" s="75"/>
      <c r="Z16" s="81">
        <f t="shared" si="1"/>
        <v>0</v>
      </c>
      <c r="AA16" s="78">
        <f t="shared" si="2"/>
        <v>0</v>
      </c>
      <c r="AB16" s="614">
        <f t="shared" si="3"/>
        <v>0</v>
      </c>
      <c r="AC16" s="615">
        <f t="shared" si="4"/>
        <v>0</v>
      </c>
      <c r="AD16" s="409">
        <f t="shared" si="5"/>
        <v>0</v>
      </c>
    </row>
    <row r="17" spans="1:30" ht="18.75" x14ac:dyDescent="0.3">
      <c r="A17" s="89">
        <v>14</v>
      </c>
      <c r="B17" s="1311">
        <f>Emrat!B45</f>
        <v>0</v>
      </c>
      <c r="C17" s="1312"/>
      <c r="D17" s="67"/>
      <c r="E17" s="68"/>
      <c r="F17" s="69"/>
      <c r="G17" s="68"/>
      <c r="H17" s="69"/>
      <c r="I17" s="68"/>
      <c r="J17" s="69"/>
      <c r="K17" s="70"/>
      <c r="L17" s="82">
        <f t="shared" si="0"/>
        <v>0</v>
      </c>
      <c r="M17" s="79">
        <f t="shared" si="0"/>
        <v>0</v>
      </c>
      <c r="N17" s="67"/>
      <c r="O17" s="68"/>
      <c r="P17" s="69"/>
      <c r="Q17" s="403"/>
      <c r="R17" s="69"/>
      <c r="S17" s="402"/>
      <c r="T17" s="404"/>
      <c r="U17" s="68"/>
      <c r="V17" s="69"/>
      <c r="W17" s="68"/>
      <c r="X17" s="69"/>
      <c r="Y17" s="70"/>
      <c r="Z17" s="82">
        <f t="shared" si="1"/>
        <v>0</v>
      </c>
      <c r="AA17" s="79">
        <f t="shared" si="2"/>
        <v>0</v>
      </c>
      <c r="AB17" s="614">
        <f t="shared" si="3"/>
        <v>0</v>
      </c>
      <c r="AC17" s="615">
        <f t="shared" si="4"/>
        <v>0</v>
      </c>
      <c r="AD17" s="409">
        <f t="shared" si="5"/>
        <v>0</v>
      </c>
    </row>
    <row r="18" spans="1:30" ht="18.75" x14ac:dyDescent="0.3">
      <c r="A18" s="89">
        <v>15</v>
      </c>
      <c r="B18" s="1311">
        <f>Emrat!B48</f>
        <v>0</v>
      </c>
      <c r="C18" s="1312"/>
      <c r="D18" s="71"/>
      <c r="E18" s="72"/>
      <c r="F18" s="73"/>
      <c r="G18" s="72"/>
      <c r="H18" s="73"/>
      <c r="I18" s="72"/>
      <c r="J18" s="73"/>
      <c r="K18" s="74"/>
      <c r="L18" s="81">
        <f t="shared" si="0"/>
        <v>0</v>
      </c>
      <c r="M18" s="78">
        <f t="shared" si="0"/>
        <v>0</v>
      </c>
      <c r="N18" s="71"/>
      <c r="O18" s="72"/>
      <c r="P18" s="73"/>
      <c r="Q18" s="75"/>
      <c r="R18" s="69"/>
      <c r="S18" s="402"/>
      <c r="T18" s="404"/>
      <c r="U18" s="72"/>
      <c r="V18" s="69"/>
      <c r="W18" s="72"/>
      <c r="X18" s="73"/>
      <c r="Y18" s="74"/>
      <c r="Z18" s="81">
        <f t="shared" si="1"/>
        <v>0</v>
      </c>
      <c r="AA18" s="78">
        <f t="shared" si="2"/>
        <v>0</v>
      </c>
      <c r="AB18" s="614">
        <f t="shared" si="3"/>
        <v>0</v>
      </c>
      <c r="AC18" s="615">
        <f t="shared" si="4"/>
        <v>0</v>
      </c>
      <c r="AD18" s="409">
        <f t="shared" si="5"/>
        <v>0</v>
      </c>
    </row>
    <row r="19" spans="1:30" ht="18.75" x14ac:dyDescent="0.3">
      <c r="A19" s="89">
        <v>16</v>
      </c>
      <c r="B19" s="1311">
        <f>Emrat!B51</f>
        <v>0</v>
      </c>
      <c r="C19" s="1312"/>
      <c r="D19" s="71"/>
      <c r="E19" s="72"/>
      <c r="F19" s="73"/>
      <c r="G19" s="72"/>
      <c r="H19" s="73"/>
      <c r="I19" s="72"/>
      <c r="J19" s="73"/>
      <c r="K19" s="74"/>
      <c r="L19" s="81">
        <f t="shared" si="0"/>
        <v>0</v>
      </c>
      <c r="M19" s="78">
        <f t="shared" si="0"/>
        <v>0</v>
      </c>
      <c r="N19" s="71"/>
      <c r="O19" s="72"/>
      <c r="P19" s="73"/>
      <c r="Q19" s="75"/>
      <c r="R19" s="69"/>
      <c r="S19" s="402"/>
      <c r="T19" s="404"/>
      <c r="U19" s="72"/>
      <c r="V19" s="69"/>
      <c r="W19" s="72"/>
      <c r="X19" s="73"/>
      <c r="Y19" s="74"/>
      <c r="Z19" s="81">
        <f t="shared" si="1"/>
        <v>0</v>
      </c>
      <c r="AA19" s="78">
        <f t="shared" si="2"/>
        <v>0</v>
      </c>
      <c r="AB19" s="614">
        <f t="shared" si="3"/>
        <v>0</v>
      </c>
      <c r="AC19" s="615">
        <f t="shared" si="4"/>
        <v>0</v>
      </c>
      <c r="AD19" s="409">
        <f t="shared" si="5"/>
        <v>0</v>
      </c>
    </row>
    <row r="20" spans="1:30" ht="18.75" x14ac:dyDescent="0.3">
      <c r="A20" s="89">
        <v>17</v>
      </c>
      <c r="B20" s="1311">
        <f>Emrat!B54</f>
        <v>0</v>
      </c>
      <c r="C20" s="1312"/>
      <c r="D20" s="71"/>
      <c r="E20" s="72"/>
      <c r="F20" s="73"/>
      <c r="G20" s="72"/>
      <c r="H20" s="73"/>
      <c r="I20" s="72"/>
      <c r="J20" s="73"/>
      <c r="K20" s="74"/>
      <c r="L20" s="81">
        <f t="shared" si="0"/>
        <v>0</v>
      </c>
      <c r="M20" s="78">
        <f t="shared" si="0"/>
        <v>0</v>
      </c>
      <c r="N20" s="71"/>
      <c r="O20" s="72"/>
      <c r="P20" s="73"/>
      <c r="Q20" s="75"/>
      <c r="R20" s="69"/>
      <c r="S20" s="402"/>
      <c r="T20" s="404"/>
      <c r="U20" s="72"/>
      <c r="V20" s="69"/>
      <c r="W20" s="72"/>
      <c r="X20" s="73"/>
      <c r="Y20" s="74"/>
      <c r="Z20" s="81">
        <f t="shared" si="1"/>
        <v>0</v>
      </c>
      <c r="AA20" s="78">
        <f t="shared" si="2"/>
        <v>0</v>
      </c>
      <c r="AB20" s="614">
        <f t="shared" si="3"/>
        <v>0</v>
      </c>
      <c r="AC20" s="615">
        <f t="shared" si="4"/>
        <v>0</v>
      </c>
      <c r="AD20" s="409">
        <f t="shared" si="5"/>
        <v>0</v>
      </c>
    </row>
    <row r="21" spans="1:30" ht="18.75" x14ac:dyDescent="0.3">
      <c r="A21" s="89">
        <v>18</v>
      </c>
      <c r="B21" s="1311">
        <f>Emrat!B57</f>
        <v>0</v>
      </c>
      <c r="C21" s="1312"/>
      <c r="D21" s="71"/>
      <c r="E21" s="72"/>
      <c r="F21" s="73"/>
      <c r="G21" s="72"/>
      <c r="H21" s="73"/>
      <c r="I21" s="72"/>
      <c r="J21" s="73"/>
      <c r="K21" s="74"/>
      <c r="L21" s="81">
        <f t="shared" si="0"/>
        <v>0</v>
      </c>
      <c r="M21" s="78">
        <f t="shared" si="0"/>
        <v>0</v>
      </c>
      <c r="N21" s="71"/>
      <c r="O21" s="72"/>
      <c r="P21" s="73"/>
      <c r="Q21" s="75"/>
      <c r="R21" s="69"/>
      <c r="S21" s="402"/>
      <c r="T21" s="404"/>
      <c r="U21" s="72"/>
      <c r="V21" s="69"/>
      <c r="W21" s="72"/>
      <c r="X21" s="73"/>
      <c r="Y21" s="74"/>
      <c r="Z21" s="81">
        <f t="shared" si="1"/>
        <v>0</v>
      </c>
      <c r="AA21" s="78">
        <f t="shared" si="2"/>
        <v>0</v>
      </c>
      <c r="AB21" s="614">
        <f t="shared" si="3"/>
        <v>0</v>
      </c>
      <c r="AC21" s="615">
        <f t="shared" si="4"/>
        <v>0</v>
      </c>
      <c r="AD21" s="409">
        <f t="shared" si="5"/>
        <v>0</v>
      </c>
    </row>
    <row r="22" spans="1:30" ht="18.75" x14ac:dyDescent="0.3">
      <c r="A22" s="89">
        <v>19</v>
      </c>
      <c r="B22" s="1311">
        <f>Emrat!B60</f>
        <v>0</v>
      </c>
      <c r="C22" s="1312"/>
      <c r="D22" s="71"/>
      <c r="E22" s="72"/>
      <c r="F22" s="73"/>
      <c r="G22" s="72"/>
      <c r="H22" s="73"/>
      <c r="I22" s="72"/>
      <c r="J22" s="73"/>
      <c r="K22" s="74"/>
      <c r="L22" s="81">
        <f t="shared" si="0"/>
        <v>0</v>
      </c>
      <c r="M22" s="78">
        <f t="shared" si="0"/>
        <v>0</v>
      </c>
      <c r="N22" s="71"/>
      <c r="O22" s="72"/>
      <c r="P22" s="73"/>
      <c r="Q22" s="75"/>
      <c r="R22" s="69"/>
      <c r="S22" s="402"/>
      <c r="T22" s="404"/>
      <c r="U22" s="72"/>
      <c r="V22" s="69"/>
      <c r="W22" s="72"/>
      <c r="X22" s="73"/>
      <c r="Y22" s="74"/>
      <c r="Z22" s="81">
        <f t="shared" si="1"/>
        <v>0</v>
      </c>
      <c r="AA22" s="78">
        <f t="shared" si="2"/>
        <v>0</v>
      </c>
      <c r="AB22" s="614">
        <f t="shared" si="3"/>
        <v>0</v>
      </c>
      <c r="AC22" s="615">
        <f t="shared" si="4"/>
        <v>0</v>
      </c>
      <c r="AD22" s="409">
        <f t="shared" si="5"/>
        <v>0</v>
      </c>
    </row>
    <row r="23" spans="1:30" ht="18.75" x14ac:dyDescent="0.3">
      <c r="A23" s="89">
        <v>20</v>
      </c>
      <c r="B23" s="1311">
        <f>Emrat!B63</f>
        <v>0</v>
      </c>
      <c r="C23" s="1312"/>
      <c r="D23" s="71"/>
      <c r="E23" s="72"/>
      <c r="F23" s="73"/>
      <c r="G23" s="72"/>
      <c r="H23" s="73"/>
      <c r="I23" s="72"/>
      <c r="J23" s="73"/>
      <c r="K23" s="74"/>
      <c r="L23" s="81">
        <f t="shared" si="0"/>
        <v>0</v>
      </c>
      <c r="M23" s="78">
        <f t="shared" si="0"/>
        <v>0</v>
      </c>
      <c r="N23" s="71"/>
      <c r="O23" s="72"/>
      <c r="P23" s="73"/>
      <c r="Q23" s="75"/>
      <c r="R23" s="69"/>
      <c r="S23" s="402"/>
      <c r="T23" s="404"/>
      <c r="U23" s="72"/>
      <c r="V23" s="69"/>
      <c r="W23" s="72"/>
      <c r="X23" s="73"/>
      <c r="Y23" s="74"/>
      <c r="Z23" s="81">
        <f t="shared" si="1"/>
        <v>0</v>
      </c>
      <c r="AA23" s="78">
        <f t="shared" si="2"/>
        <v>0</v>
      </c>
      <c r="AB23" s="614">
        <f t="shared" si="3"/>
        <v>0</v>
      </c>
      <c r="AC23" s="615">
        <f t="shared" si="4"/>
        <v>0</v>
      </c>
      <c r="AD23" s="409">
        <f t="shared" si="5"/>
        <v>0</v>
      </c>
    </row>
    <row r="24" spans="1:30" ht="18.75" x14ac:dyDescent="0.3">
      <c r="A24" s="89">
        <v>21</v>
      </c>
      <c r="B24" s="1311">
        <f>Emrat!B66</f>
        <v>0</v>
      </c>
      <c r="C24" s="1312"/>
      <c r="D24" s="71"/>
      <c r="E24" s="72"/>
      <c r="F24" s="73"/>
      <c r="G24" s="72"/>
      <c r="H24" s="73"/>
      <c r="I24" s="72"/>
      <c r="J24" s="73"/>
      <c r="K24" s="74"/>
      <c r="L24" s="81">
        <f t="shared" si="0"/>
        <v>0</v>
      </c>
      <c r="M24" s="78">
        <f t="shared" si="0"/>
        <v>0</v>
      </c>
      <c r="N24" s="71"/>
      <c r="O24" s="72"/>
      <c r="P24" s="73"/>
      <c r="Q24" s="75"/>
      <c r="R24" s="69"/>
      <c r="S24" s="402"/>
      <c r="T24" s="404"/>
      <c r="U24" s="72"/>
      <c r="V24" s="69"/>
      <c r="W24" s="72"/>
      <c r="X24" s="73"/>
      <c r="Y24" s="74"/>
      <c r="Z24" s="81">
        <f t="shared" si="1"/>
        <v>0</v>
      </c>
      <c r="AA24" s="78">
        <f t="shared" si="2"/>
        <v>0</v>
      </c>
      <c r="AB24" s="614">
        <f t="shared" si="3"/>
        <v>0</v>
      </c>
      <c r="AC24" s="615">
        <f t="shared" si="4"/>
        <v>0</v>
      </c>
      <c r="AD24" s="409">
        <f t="shared" si="5"/>
        <v>0</v>
      </c>
    </row>
    <row r="25" spans="1:30" ht="18.75" x14ac:dyDescent="0.3">
      <c r="A25" s="89">
        <v>22</v>
      </c>
      <c r="B25" s="1311">
        <f>Emrat!B69</f>
        <v>0</v>
      </c>
      <c r="C25" s="1312"/>
      <c r="D25" s="71"/>
      <c r="E25" s="72"/>
      <c r="F25" s="73"/>
      <c r="G25" s="72"/>
      <c r="H25" s="73"/>
      <c r="I25" s="72"/>
      <c r="J25" s="73"/>
      <c r="K25" s="74"/>
      <c r="L25" s="81">
        <f t="shared" si="0"/>
        <v>0</v>
      </c>
      <c r="M25" s="78">
        <f t="shared" si="0"/>
        <v>0</v>
      </c>
      <c r="N25" s="71"/>
      <c r="O25" s="72"/>
      <c r="P25" s="73"/>
      <c r="Q25" s="75"/>
      <c r="R25" s="69"/>
      <c r="S25" s="402"/>
      <c r="T25" s="404"/>
      <c r="U25" s="72"/>
      <c r="V25" s="69"/>
      <c r="W25" s="72"/>
      <c r="X25" s="73"/>
      <c r="Y25" s="74"/>
      <c r="Z25" s="81">
        <f t="shared" si="1"/>
        <v>0</v>
      </c>
      <c r="AA25" s="78">
        <f t="shared" si="2"/>
        <v>0</v>
      </c>
      <c r="AB25" s="614">
        <f t="shared" si="3"/>
        <v>0</v>
      </c>
      <c r="AC25" s="615">
        <f t="shared" si="4"/>
        <v>0</v>
      </c>
      <c r="AD25" s="409">
        <f t="shared" si="5"/>
        <v>0</v>
      </c>
    </row>
    <row r="26" spans="1:30" ht="18.75" x14ac:dyDescent="0.3">
      <c r="A26" s="89">
        <v>23</v>
      </c>
      <c r="B26" s="1311">
        <f>Emrat!B72</f>
        <v>0</v>
      </c>
      <c r="C26" s="1312"/>
      <c r="D26" s="71"/>
      <c r="E26" s="72"/>
      <c r="F26" s="73"/>
      <c r="G26" s="72"/>
      <c r="H26" s="73"/>
      <c r="I26" s="72"/>
      <c r="J26" s="73"/>
      <c r="K26" s="74"/>
      <c r="L26" s="81">
        <f t="shared" si="0"/>
        <v>0</v>
      </c>
      <c r="M26" s="78">
        <f t="shared" si="0"/>
        <v>0</v>
      </c>
      <c r="N26" s="71"/>
      <c r="O26" s="72"/>
      <c r="P26" s="73"/>
      <c r="Q26" s="75"/>
      <c r="R26" s="69"/>
      <c r="S26" s="402"/>
      <c r="T26" s="404"/>
      <c r="U26" s="72"/>
      <c r="V26" s="69"/>
      <c r="W26" s="72"/>
      <c r="X26" s="73"/>
      <c r="Y26" s="74"/>
      <c r="Z26" s="81">
        <f t="shared" si="1"/>
        <v>0</v>
      </c>
      <c r="AA26" s="78">
        <f t="shared" si="2"/>
        <v>0</v>
      </c>
      <c r="AB26" s="614">
        <f t="shared" si="3"/>
        <v>0</v>
      </c>
      <c r="AC26" s="615">
        <f t="shared" si="4"/>
        <v>0</v>
      </c>
      <c r="AD26" s="409">
        <f t="shared" si="5"/>
        <v>0</v>
      </c>
    </row>
    <row r="27" spans="1:30" ht="18.75" x14ac:dyDescent="0.3">
      <c r="A27" s="89">
        <v>24</v>
      </c>
      <c r="B27" s="1311">
        <f>Emrat!B75</f>
        <v>0</v>
      </c>
      <c r="C27" s="1312"/>
      <c r="D27" s="71"/>
      <c r="E27" s="72"/>
      <c r="F27" s="73"/>
      <c r="G27" s="72"/>
      <c r="H27" s="73"/>
      <c r="I27" s="72"/>
      <c r="J27" s="73"/>
      <c r="K27" s="74"/>
      <c r="L27" s="81">
        <f t="shared" si="0"/>
        <v>0</v>
      </c>
      <c r="M27" s="78">
        <f t="shared" si="0"/>
        <v>0</v>
      </c>
      <c r="N27" s="71"/>
      <c r="O27" s="72"/>
      <c r="P27" s="73"/>
      <c r="Q27" s="75"/>
      <c r="R27" s="69"/>
      <c r="S27" s="402"/>
      <c r="T27" s="404"/>
      <c r="U27" s="72"/>
      <c r="V27" s="69"/>
      <c r="W27" s="72"/>
      <c r="X27" s="73"/>
      <c r="Y27" s="74"/>
      <c r="Z27" s="81">
        <f t="shared" si="1"/>
        <v>0</v>
      </c>
      <c r="AA27" s="78">
        <f t="shared" si="2"/>
        <v>0</v>
      </c>
      <c r="AB27" s="614">
        <f t="shared" si="3"/>
        <v>0</v>
      </c>
      <c r="AC27" s="615">
        <f t="shared" si="4"/>
        <v>0</v>
      </c>
      <c r="AD27" s="409">
        <f t="shared" si="5"/>
        <v>0</v>
      </c>
    </row>
    <row r="28" spans="1:30" ht="18.75" x14ac:dyDescent="0.3">
      <c r="A28" s="89">
        <v>25</v>
      </c>
      <c r="B28" s="1311">
        <f>Emrat!B78</f>
        <v>0</v>
      </c>
      <c r="C28" s="1312"/>
      <c r="D28" s="71"/>
      <c r="E28" s="72"/>
      <c r="F28" s="73"/>
      <c r="G28" s="72"/>
      <c r="H28" s="73"/>
      <c r="I28" s="72"/>
      <c r="J28" s="73"/>
      <c r="K28" s="74"/>
      <c r="L28" s="81">
        <f t="shared" si="0"/>
        <v>0</v>
      </c>
      <c r="M28" s="78">
        <f t="shared" si="0"/>
        <v>0</v>
      </c>
      <c r="N28" s="71"/>
      <c r="O28" s="72"/>
      <c r="P28" s="73"/>
      <c r="Q28" s="75"/>
      <c r="R28" s="69"/>
      <c r="S28" s="402"/>
      <c r="T28" s="404"/>
      <c r="U28" s="72"/>
      <c r="V28" s="69"/>
      <c r="W28" s="72"/>
      <c r="X28" s="73"/>
      <c r="Y28" s="74"/>
      <c r="Z28" s="81">
        <f t="shared" si="1"/>
        <v>0</v>
      </c>
      <c r="AA28" s="78">
        <f t="shared" si="2"/>
        <v>0</v>
      </c>
      <c r="AB28" s="614">
        <f t="shared" si="3"/>
        <v>0</v>
      </c>
      <c r="AC28" s="615">
        <f t="shared" si="4"/>
        <v>0</v>
      </c>
      <c r="AD28" s="409">
        <f t="shared" si="5"/>
        <v>0</v>
      </c>
    </row>
    <row r="29" spans="1:30" ht="18.75" x14ac:dyDescent="0.3">
      <c r="A29" s="89">
        <v>26</v>
      </c>
      <c r="B29" s="1311">
        <f>Emrat!B81</f>
        <v>0</v>
      </c>
      <c r="C29" s="1312"/>
      <c r="D29" s="71"/>
      <c r="E29" s="72"/>
      <c r="F29" s="73"/>
      <c r="G29" s="72"/>
      <c r="H29" s="73"/>
      <c r="I29" s="72"/>
      <c r="J29" s="73"/>
      <c r="K29" s="74"/>
      <c r="L29" s="81">
        <f t="shared" si="0"/>
        <v>0</v>
      </c>
      <c r="M29" s="78">
        <f t="shared" si="0"/>
        <v>0</v>
      </c>
      <c r="N29" s="71"/>
      <c r="O29" s="72"/>
      <c r="P29" s="73"/>
      <c r="Q29" s="75"/>
      <c r="R29" s="69"/>
      <c r="S29" s="402"/>
      <c r="T29" s="404"/>
      <c r="U29" s="72"/>
      <c r="V29" s="69"/>
      <c r="W29" s="72"/>
      <c r="X29" s="73"/>
      <c r="Y29" s="74"/>
      <c r="Z29" s="81">
        <f t="shared" si="1"/>
        <v>0</v>
      </c>
      <c r="AA29" s="78">
        <f t="shared" si="2"/>
        <v>0</v>
      </c>
      <c r="AB29" s="614">
        <f t="shared" si="3"/>
        <v>0</v>
      </c>
      <c r="AC29" s="615">
        <f t="shared" si="4"/>
        <v>0</v>
      </c>
      <c r="AD29" s="409">
        <f t="shared" si="5"/>
        <v>0</v>
      </c>
    </row>
    <row r="30" spans="1:30" ht="18.75" x14ac:dyDescent="0.3">
      <c r="A30" s="89">
        <v>27</v>
      </c>
      <c r="B30" s="1311">
        <f>Emrat!B84</f>
        <v>0</v>
      </c>
      <c r="C30" s="1312"/>
      <c r="D30" s="71"/>
      <c r="E30" s="72"/>
      <c r="F30" s="73"/>
      <c r="G30" s="72"/>
      <c r="H30" s="73"/>
      <c r="I30" s="72"/>
      <c r="J30" s="73"/>
      <c r="K30" s="74"/>
      <c r="L30" s="81">
        <f t="shared" si="0"/>
        <v>0</v>
      </c>
      <c r="M30" s="78">
        <f t="shared" si="0"/>
        <v>0</v>
      </c>
      <c r="N30" s="71"/>
      <c r="O30" s="72"/>
      <c r="P30" s="73"/>
      <c r="Q30" s="75"/>
      <c r="R30" s="69"/>
      <c r="S30" s="402"/>
      <c r="T30" s="404"/>
      <c r="U30" s="72"/>
      <c r="V30" s="69"/>
      <c r="W30" s="72"/>
      <c r="X30" s="73"/>
      <c r="Y30" s="74"/>
      <c r="Z30" s="81">
        <f t="shared" si="1"/>
        <v>0</v>
      </c>
      <c r="AA30" s="78">
        <f t="shared" si="2"/>
        <v>0</v>
      </c>
      <c r="AB30" s="614">
        <f t="shared" si="3"/>
        <v>0</v>
      </c>
      <c r="AC30" s="615">
        <f t="shared" si="4"/>
        <v>0</v>
      </c>
      <c r="AD30" s="409">
        <f t="shared" si="5"/>
        <v>0</v>
      </c>
    </row>
    <row r="31" spans="1:30" ht="18.75" x14ac:dyDescent="0.3">
      <c r="A31" s="89">
        <v>28</v>
      </c>
      <c r="B31" s="1311">
        <f>Emrat!B87</f>
        <v>0</v>
      </c>
      <c r="C31" s="1312"/>
      <c r="D31" s="71"/>
      <c r="E31" s="72"/>
      <c r="F31" s="73"/>
      <c r="G31" s="72"/>
      <c r="H31" s="73"/>
      <c r="I31" s="72"/>
      <c r="J31" s="73"/>
      <c r="K31" s="74"/>
      <c r="L31" s="81">
        <f t="shared" si="0"/>
        <v>0</v>
      </c>
      <c r="M31" s="78">
        <f t="shared" si="0"/>
        <v>0</v>
      </c>
      <c r="N31" s="71"/>
      <c r="O31" s="72"/>
      <c r="P31" s="73"/>
      <c r="Q31" s="75"/>
      <c r="R31" s="69"/>
      <c r="S31" s="402"/>
      <c r="T31" s="404"/>
      <c r="U31" s="72"/>
      <c r="V31" s="69"/>
      <c r="W31" s="72"/>
      <c r="X31" s="73"/>
      <c r="Y31" s="74"/>
      <c r="Z31" s="81">
        <f t="shared" si="1"/>
        <v>0</v>
      </c>
      <c r="AA31" s="78">
        <f t="shared" si="2"/>
        <v>0</v>
      </c>
      <c r="AB31" s="614">
        <f t="shared" si="3"/>
        <v>0</v>
      </c>
      <c r="AC31" s="615">
        <f t="shared" si="4"/>
        <v>0</v>
      </c>
      <c r="AD31" s="409">
        <f t="shared" si="5"/>
        <v>0</v>
      </c>
    </row>
    <row r="32" spans="1:30" ht="18.75" x14ac:dyDescent="0.3">
      <c r="A32" s="89">
        <v>29</v>
      </c>
      <c r="B32" s="1311">
        <f>Emrat!B90</f>
        <v>0</v>
      </c>
      <c r="C32" s="1312"/>
      <c r="D32" s="71"/>
      <c r="E32" s="72"/>
      <c r="F32" s="73"/>
      <c r="G32" s="72"/>
      <c r="H32" s="73"/>
      <c r="I32" s="72"/>
      <c r="J32" s="73"/>
      <c r="K32" s="74"/>
      <c r="L32" s="81">
        <f t="shared" si="0"/>
        <v>0</v>
      </c>
      <c r="M32" s="78">
        <f t="shared" si="0"/>
        <v>0</v>
      </c>
      <c r="N32" s="71"/>
      <c r="O32" s="72"/>
      <c r="P32" s="73"/>
      <c r="Q32" s="75"/>
      <c r="R32" s="69"/>
      <c r="S32" s="402"/>
      <c r="T32" s="404"/>
      <c r="U32" s="72"/>
      <c r="V32" s="69"/>
      <c r="W32" s="72"/>
      <c r="X32" s="73"/>
      <c r="Y32" s="74"/>
      <c r="Z32" s="81">
        <f t="shared" si="1"/>
        <v>0</v>
      </c>
      <c r="AA32" s="78">
        <f t="shared" si="2"/>
        <v>0</v>
      </c>
      <c r="AB32" s="614">
        <f t="shared" si="3"/>
        <v>0</v>
      </c>
      <c r="AC32" s="615">
        <f t="shared" si="4"/>
        <v>0</v>
      </c>
      <c r="AD32" s="409">
        <f t="shared" si="5"/>
        <v>0</v>
      </c>
    </row>
    <row r="33" spans="1:30" ht="18.75" x14ac:dyDescent="0.3">
      <c r="A33" s="89">
        <v>30</v>
      </c>
      <c r="B33" s="1311">
        <f>Emrat!B93</f>
        <v>0</v>
      </c>
      <c r="C33" s="1312"/>
      <c r="D33" s="71"/>
      <c r="E33" s="72"/>
      <c r="F33" s="73"/>
      <c r="G33" s="72"/>
      <c r="H33" s="73"/>
      <c r="I33" s="72"/>
      <c r="J33" s="73"/>
      <c r="K33" s="74"/>
      <c r="L33" s="81">
        <f t="shared" si="0"/>
        <v>0</v>
      </c>
      <c r="M33" s="78">
        <f t="shared" si="0"/>
        <v>0</v>
      </c>
      <c r="N33" s="71"/>
      <c r="O33" s="72"/>
      <c r="P33" s="73"/>
      <c r="Q33" s="75"/>
      <c r="R33" s="69"/>
      <c r="S33" s="402"/>
      <c r="T33" s="404"/>
      <c r="U33" s="72"/>
      <c r="V33" s="69"/>
      <c r="W33" s="72"/>
      <c r="X33" s="73"/>
      <c r="Y33" s="74"/>
      <c r="Z33" s="81">
        <f t="shared" si="1"/>
        <v>0</v>
      </c>
      <c r="AA33" s="78">
        <f t="shared" si="2"/>
        <v>0</v>
      </c>
      <c r="AB33" s="614">
        <f t="shared" si="3"/>
        <v>0</v>
      </c>
      <c r="AC33" s="615">
        <f t="shared" si="4"/>
        <v>0</v>
      </c>
      <c r="AD33" s="409">
        <f t="shared" si="5"/>
        <v>0</v>
      </c>
    </row>
    <row r="34" spans="1:30" ht="18.75" x14ac:dyDescent="0.3">
      <c r="A34" s="89">
        <v>31</v>
      </c>
      <c r="B34" s="1311">
        <f>Emrat!B96</f>
        <v>0</v>
      </c>
      <c r="C34" s="1312"/>
      <c r="D34" s="71"/>
      <c r="E34" s="72"/>
      <c r="F34" s="73"/>
      <c r="G34" s="72"/>
      <c r="H34" s="73"/>
      <c r="I34" s="72"/>
      <c r="J34" s="73"/>
      <c r="K34" s="74"/>
      <c r="L34" s="81">
        <f t="shared" si="0"/>
        <v>0</v>
      </c>
      <c r="M34" s="78">
        <f t="shared" si="0"/>
        <v>0</v>
      </c>
      <c r="N34" s="71"/>
      <c r="O34" s="72"/>
      <c r="P34" s="73"/>
      <c r="Q34" s="75"/>
      <c r="R34" s="69"/>
      <c r="S34" s="402"/>
      <c r="T34" s="404"/>
      <c r="U34" s="72"/>
      <c r="V34" s="69"/>
      <c r="W34" s="72"/>
      <c r="X34" s="73"/>
      <c r="Y34" s="74"/>
      <c r="Z34" s="81">
        <f t="shared" si="1"/>
        <v>0</v>
      </c>
      <c r="AA34" s="78">
        <f t="shared" si="2"/>
        <v>0</v>
      </c>
      <c r="AB34" s="614">
        <f t="shared" si="3"/>
        <v>0</v>
      </c>
      <c r="AC34" s="615">
        <f t="shared" si="4"/>
        <v>0</v>
      </c>
      <c r="AD34" s="409">
        <f t="shared" si="5"/>
        <v>0</v>
      </c>
    </row>
    <row r="35" spans="1:30" ht="18.75" x14ac:dyDescent="0.3">
      <c r="A35" s="89">
        <v>32</v>
      </c>
      <c r="B35" s="1311">
        <f>Emrat!B99</f>
        <v>0</v>
      </c>
      <c r="C35" s="1312"/>
      <c r="D35" s="71"/>
      <c r="E35" s="72"/>
      <c r="F35" s="73"/>
      <c r="G35" s="72"/>
      <c r="H35" s="73"/>
      <c r="I35" s="72"/>
      <c r="J35" s="73"/>
      <c r="K35" s="74"/>
      <c r="L35" s="81">
        <f t="shared" si="0"/>
        <v>0</v>
      </c>
      <c r="M35" s="78">
        <f t="shared" si="0"/>
        <v>0</v>
      </c>
      <c r="N35" s="71"/>
      <c r="O35" s="72"/>
      <c r="P35" s="73"/>
      <c r="Q35" s="75"/>
      <c r="R35" s="69"/>
      <c r="S35" s="402"/>
      <c r="T35" s="404"/>
      <c r="U35" s="72"/>
      <c r="V35" s="69"/>
      <c r="W35" s="72"/>
      <c r="X35" s="73"/>
      <c r="Y35" s="74"/>
      <c r="Z35" s="81">
        <f t="shared" si="1"/>
        <v>0</v>
      </c>
      <c r="AA35" s="78">
        <f t="shared" si="2"/>
        <v>0</v>
      </c>
      <c r="AB35" s="614">
        <f t="shared" si="3"/>
        <v>0</v>
      </c>
      <c r="AC35" s="615">
        <f t="shared" si="4"/>
        <v>0</v>
      </c>
      <c r="AD35" s="409">
        <f t="shared" si="5"/>
        <v>0</v>
      </c>
    </row>
    <row r="36" spans="1:30" ht="18.75" x14ac:dyDescent="0.3">
      <c r="A36" s="89">
        <v>33</v>
      </c>
      <c r="B36" s="1311">
        <f>Emrat!B102</f>
        <v>0</v>
      </c>
      <c r="C36" s="1312"/>
      <c r="D36" s="71"/>
      <c r="E36" s="72"/>
      <c r="F36" s="73"/>
      <c r="G36" s="72"/>
      <c r="H36" s="73"/>
      <c r="I36" s="72"/>
      <c r="J36" s="73"/>
      <c r="K36" s="74"/>
      <c r="L36" s="81">
        <f t="shared" si="0"/>
        <v>0</v>
      </c>
      <c r="M36" s="78">
        <f t="shared" si="0"/>
        <v>0</v>
      </c>
      <c r="N36" s="71"/>
      <c r="O36" s="72"/>
      <c r="P36" s="73"/>
      <c r="Q36" s="75"/>
      <c r="R36" s="69"/>
      <c r="S36" s="402"/>
      <c r="T36" s="404"/>
      <c r="U36" s="72"/>
      <c r="V36" s="69"/>
      <c r="W36" s="72"/>
      <c r="X36" s="73"/>
      <c r="Y36" s="74"/>
      <c r="Z36" s="81">
        <f t="shared" si="1"/>
        <v>0</v>
      </c>
      <c r="AA36" s="78">
        <f t="shared" si="2"/>
        <v>0</v>
      </c>
      <c r="AB36" s="614">
        <f t="shared" si="3"/>
        <v>0</v>
      </c>
      <c r="AC36" s="615">
        <f t="shared" si="4"/>
        <v>0</v>
      </c>
      <c r="AD36" s="409">
        <f t="shared" si="5"/>
        <v>0</v>
      </c>
    </row>
    <row r="37" spans="1:30" ht="18.75" x14ac:dyDescent="0.3">
      <c r="A37" s="89">
        <v>34</v>
      </c>
      <c r="B37" s="1311">
        <f>Emrat!B105</f>
        <v>0</v>
      </c>
      <c r="C37" s="1312"/>
      <c r="D37" s="71"/>
      <c r="E37" s="72"/>
      <c r="F37" s="73"/>
      <c r="G37" s="72"/>
      <c r="H37" s="73"/>
      <c r="I37" s="72"/>
      <c r="J37" s="73"/>
      <c r="K37" s="74"/>
      <c r="L37" s="81">
        <f t="shared" si="0"/>
        <v>0</v>
      </c>
      <c r="M37" s="78">
        <f t="shared" si="0"/>
        <v>0</v>
      </c>
      <c r="N37" s="71"/>
      <c r="O37" s="72"/>
      <c r="P37" s="73"/>
      <c r="Q37" s="75"/>
      <c r="R37" s="69"/>
      <c r="S37" s="402"/>
      <c r="T37" s="404"/>
      <c r="U37" s="72"/>
      <c r="V37" s="69"/>
      <c r="W37" s="72"/>
      <c r="X37" s="73"/>
      <c r="Y37" s="74"/>
      <c r="Z37" s="81">
        <f t="shared" si="1"/>
        <v>0</v>
      </c>
      <c r="AA37" s="78">
        <f t="shared" si="2"/>
        <v>0</v>
      </c>
      <c r="AB37" s="614">
        <f t="shared" si="3"/>
        <v>0</v>
      </c>
      <c r="AC37" s="615">
        <f t="shared" si="4"/>
        <v>0</v>
      </c>
      <c r="AD37" s="409">
        <f t="shared" si="5"/>
        <v>0</v>
      </c>
    </row>
    <row r="38" spans="1:30" ht="18.75" x14ac:dyDescent="0.3">
      <c r="A38" s="89">
        <v>35</v>
      </c>
      <c r="B38" s="1311">
        <f>Emrat!B108</f>
        <v>0</v>
      </c>
      <c r="C38" s="1312"/>
      <c r="D38" s="71"/>
      <c r="E38" s="72"/>
      <c r="F38" s="73"/>
      <c r="G38" s="72"/>
      <c r="H38" s="73"/>
      <c r="I38" s="72"/>
      <c r="J38" s="73"/>
      <c r="K38" s="74"/>
      <c r="L38" s="81">
        <f t="shared" si="0"/>
        <v>0</v>
      </c>
      <c r="M38" s="78">
        <f t="shared" si="0"/>
        <v>0</v>
      </c>
      <c r="N38" s="71"/>
      <c r="O38" s="72"/>
      <c r="P38" s="73"/>
      <c r="Q38" s="75"/>
      <c r="R38" s="69"/>
      <c r="S38" s="402"/>
      <c r="T38" s="404"/>
      <c r="U38" s="72"/>
      <c r="V38" s="69"/>
      <c r="W38" s="72"/>
      <c r="X38" s="73"/>
      <c r="Y38" s="74"/>
      <c r="Z38" s="81">
        <f t="shared" si="1"/>
        <v>0</v>
      </c>
      <c r="AA38" s="78">
        <f t="shared" si="2"/>
        <v>0</v>
      </c>
      <c r="AB38" s="614">
        <f t="shared" si="3"/>
        <v>0</v>
      </c>
      <c r="AC38" s="615">
        <f t="shared" si="4"/>
        <v>0</v>
      </c>
      <c r="AD38" s="409">
        <f t="shared" si="5"/>
        <v>0</v>
      </c>
    </row>
    <row r="39" spans="1:30" ht="18.75" x14ac:dyDescent="0.3">
      <c r="A39" s="89">
        <v>36</v>
      </c>
      <c r="B39" s="1311">
        <f>Emrat!B111</f>
        <v>0</v>
      </c>
      <c r="C39" s="1312"/>
      <c r="D39" s="71"/>
      <c r="E39" s="72"/>
      <c r="F39" s="73"/>
      <c r="G39" s="72"/>
      <c r="H39" s="73"/>
      <c r="I39" s="72"/>
      <c r="J39" s="73"/>
      <c r="K39" s="74"/>
      <c r="L39" s="81">
        <f t="shared" si="0"/>
        <v>0</v>
      </c>
      <c r="M39" s="78">
        <f t="shared" si="0"/>
        <v>0</v>
      </c>
      <c r="N39" s="71"/>
      <c r="O39" s="72"/>
      <c r="P39" s="73"/>
      <c r="Q39" s="75"/>
      <c r="R39" s="69"/>
      <c r="S39" s="402"/>
      <c r="T39" s="404"/>
      <c r="U39" s="72"/>
      <c r="V39" s="69"/>
      <c r="W39" s="72"/>
      <c r="X39" s="73"/>
      <c r="Y39" s="74"/>
      <c r="Z39" s="81">
        <f t="shared" si="1"/>
        <v>0</v>
      </c>
      <c r="AA39" s="78">
        <f t="shared" si="2"/>
        <v>0</v>
      </c>
      <c r="AB39" s="614">
        <f t="shared" si="3"/>
        <v>0</v>
      </c>
      <c r="AC39" s="615">
        <f t="shared" si="4"/>
        <v>0</v>
      </c>
      <c r="AD39" s="409">
        <f t="shared" si="5"/>
        <v>0</v>
      </c>
    </row>
    <row r="40" spans="1:30" ht="18.75" x14ac:dyDescent="0.3">
      <c r="A40" s="89">
        <v>37</v>
      </c>
      <c r="B40" s="1311">
        <f>Emrat!B114</f>
        <v>0</v>
      </c>
      <c r="C40" s="1312"/>
      <c r="D40" s="71"/>
      <c r="E40" s="72"/>
      <c r="F40" s="73"/>
      <c r="G40" s="72"/>
      <c r="H40" s="73"/>
      <c r="I40" s="72"/>
      <c r="J40" s="73"/>
      <c r="K40" s="74"/>
      <c r="L40" s="81">
        <f t="shared" si="0"/>
        <v>0</v>
      </c>
      <c r="M40" s="78">
        <f t="shared" si="0"/>
        <v>0</v>
      </c>
      <c r="N40" s="71"/>
      <c r="O40" s="72"/>
      <c r="P40" s="73"/>
      <c r="Q40" s="75"/>
      <c r="R40" s="69"/>
      <c r="S40" s="402"/>
      <c r="T40" s="404"/>
      <c r="U40" s="72"/>
      <c r="V40" s="69"/>
      <c r="W40" s="72"/>
      <c r="X40" s="73"/>
      <c r="Y40" s="74"/>
      <c r="Z40" s="81">
        <f t="shared" si="1"/>
        <v>0</v>
      </c>
      <c r="AA40" s="78">
        <f t="shared" si="2"/>
        <v>0</v>
      </c>
      <c r="AB40" s="614">
        <f t="shared" si="3"/>
        <v>0</v>
      </c>
      <c r="AC40" s="615">
        <f t="shared" si="4"/>
        <v>0</v>
      </c>
      <c r="AD40" s="409">
        <f t="shared" si="5"/>
        <v>0</v>
      </c>
    </row>
    <row r="41" spans="1:30" ht="18.75" x14ac:dyDescent="0.3">
      <c r="A41" s="89">
        <v>38</v>
      </c>
      <c r="B41" s="1311">
        <f>Emrat!B117</f>
        <v>0</v>
      </c>
      <c r="C41" s="1312"/>
      <c r="D41" s="71"/>
      <c r="E41" s="72"/>
      <c r="F41" s="73"/>
      <c r="G41" s="72"/>
      <c r="H41" s="73"/>
      <c r="I41" s="72"/>
      <c r="J41" s="73"/>
      <c r="K41" s="74"/>
      <c r="L41" s="81">
        <f t="shared" si="0"/>
        <v>0</v>
      </c>
      <c r="M41" s="78">
        <f t="shared" si="0"/>
        <v>0</v>
      </c>
      <c r="N41" s="71"/>
      <c r="O41" s="72"/>
      <c r="P41" s="73"/>
      <c r="Q41" s="75"/>
      <c r="R41" s="69"/>
      <c r="S41" s="402"/>
      <c r="T41" s="404"/>
      <c r="U41" s="72"/>
      <c r="V41" s="69"/>
      <c r="W41" s="72"/>
      <c r="X41" s="73"/>
      <c r="Y41" s="74"/>
      <c r="Z41" s="81">
        <f t="shared" si="1"/>
        <v>0</v>
      </c>
      <c r="AA41" s="78">
        <f t="shared" si="2"/>
        <v>0</v>
      </c>
      <c r="AB41" s="614">
        <f t="shared" si="3"/>
        <v>0</v>
      </c>
      <c r="AC41" s="615">
        <f t="shared" si="4"/>
        <v>0</v>
      </c>
      <c r="AD41" s="409">
        <f t="shared" si="5"/>
        <v>0</v>
      </c>
    </row>
    <row r="42" spans="1:30" ht="18.75" x14ac:dyDescent="0.3">
      <c r="A42" s="89">
        <v>39</v>
      </c>
      <c r="B42" s="1311">
        <f>Emrat!B120</f>
        <v>0</v>
      </c>
      <c r="C42" s="1312"/>
      <c r="D42" s="71"/>
      <c r="E42" s="72"/>
      <c r="F42" s="73"/>
      <c r="G42" s="72"/>
      <c r="H42" s="73"/>
      <c r="I42" s="72"/>
      <c r="J42" s="73"/>
      <c r="K42" s="74"/>
      <c r="L42" s="81">
        <f t="shared" si="0"/>
        <v>0</v>
      </c>
      <c r="M42" s="78">
        <f t="shared" si="0"/>
        <v>0</v>
      </c>
      <c r="N42" s="71"/>
      <c r="O42" s="72"/>
      <c r="P42" s="73"/>
      <c r="Q42" s="75"/>
      <c r="R42" s="69"/>
      <c r="S42" s="402"/>
      <c r="T42" s="404"/>
      <c r="U42" s="72"/>
      <c r="V42" s="69"/>
      <c r="W42" s="72"/>
      <c r="X42" s="73"/>
      <c r="Y42" s="74"/>
      <c r="Z42" s="81">
        <f t="shared" si="1"/>
        <v>0</v>
      </c>
      <c r="AA42" s="78">
        <f t="shared" si="2"/>
        <v>0</v>
      </c>
      <c r="AB42" s="614">
        <f t="shared" si="3"/>
        <v>0</v>
      </c>
      <c r="AC42" s="615">
        <f t="shared" si="4"/>
        <v>0</v>
      </c>
      <c r="AD42" s="409">
        <f t="shared" si="5"/>
        <v>0</v>
      </c>
    </row>
    <row r="43" spans="1:30" ht="19.5" thickBot="1" x14ac:dyDescent="0.35">
      <c r="A43" s="90">
        <v>40</v>
      </c>
      <c r="B43" s="1311">
        <f>Emrat!B123</f>
        <v>0</v>
      </c>
      <c r="C43" s="1312"/>
      <c r="D43" s="71"/>
      <c r="E43" s="72"/>
      <c r="F43" s="73"/>
      <c r="G43" s="72"/>
      <c r="H43" s="73"/>
      <c r="I43" s="72"/>
      <c r="J43" s="73"/>
      <c r="K43" s="74"/>
      <c r="L43" s="81">
        <f t="shared" si="0"/>
        <v>0</v>
      </c>
      <c r="M43" s="78">
        <f t="shared" si="0"/>
        <v>0</v>
      </c>
      <c r="N43" s="71"/>
      <c r="O43" s="72"/>
      <c r="P43" s="73"/>
      <c r="Q43" s="75"/>
      <c r="R43" s="69"/>
      <c r="S43" s="402"/>
      <c r="T43" s="404"/>
      <c r="U43" s="72"/>
      <c r="V43" s="69"/>
      <c r="W43" s="72"/>
      <c r="X43" s="73"/>
      <c r="Y43" s="74"/>
      <c r="Z43" s="81">
        <f t="shared" si="1"/>
        <v>0</v>
      </c>
      <c r="AA43" s="78">
        <f t="shared" si="2"/>
        <v>0</v>
      </c>
      <c r="AB43" s="616">
        <f t="shared" si="3"/>
        <v>0</v>
      </c>
      <c r="AC43" s="617">
        <f t="shared" si="4"/>
        <v>0</v>
      </c>
      <c r="AD43" s="410">
        <f t="shared" si="5"/>
        <v>0</v>
      </c>
    </row>
    <row r="44" spans="1:30" ht="19.5" thickBot="1" x14ac:dyDescent="0.35">
      <c r="A44" s="1313" t="s">
        <v>18</v>
      </c>
      <c r="B44" s="1314"/>
      <c r="C44" s="1315"/>
      <c r="D44" s="601">
        <f>SUM(D4:D43)</f>
        <v>0</v>
      </c>
      <c r="E44" s="602">
        <f t="shared" ref="E44:Q44" si="6">SUM(E4:E43)</f>
        <v>0</v>
      </c>
      <c r="F44" s="602">
        <f t="shared" si="6"/>
        <v>0</v>
      </c>
      <c r="G44" s="602">
        <f t="shared" si="6"/>
        <v>0</v>
      </c>
      <c r="H44" s="602">
        <f t="shared" si="6"/>
        <v>0</v>
      </c>
      <c r="I44" s="602">
        <f t="shared" si="6"/>
        <v>0</v>
      </c>
      <c r="J44" s="602">
        <f t="shared" si="6"/>
        <v>0</v>
      </c>
      <c r="K44" s="603">
        <f t="shared" si="6"/>
        <v>0</v>
      </c>
      <c r="L44" s="604">
        <f t="shared" si="6"/>
        <v>0</v>
      </c>
      <c r="M44" s="605">
        <f t="shared" si="6"/>
        <v>0</v>
      </c>
      <c r="N44" s="606">
        <f t="shared" si="6"/>
        <v>0</v>
      </c>
      <c r="O44" s="607">
        <f t="shared" si="6"/>
        <v>0</v>
      </c>
      <c r="P44" s="607">
        <f t="shared" si="6"/>
        <v>0</v>
      </c>
      <c r="Q44" s="607">
        <f t="shared" si="6"/>
        <v>0</v>
      </c>
      <c r="R44" s="607">
        <f>SUM(R4:R43)</f>
        <v>0</v>
      </c>
      <c r="S44" s="607">
        <f t="shared" ref="S44:U44" si="7">SUM(S4:S43)</f>
        <v>0</v>
      </c>
      <c r="T44" s="607">
        <f t="shared" si="7"/>
        <v>0</v>
      </c>
      <c r="U44" s="607">
        <f t="shared" si="7"/>
        <v>0</v>
      </c>
      <c r="V44" s="607">
        <f>SUM(V4:V43)</f>
        <v>0</v>
      </c>
      <c r="W44" s="607">
        <f t="shared" ref="W44" si="8">SUM(W4:W43)</f>
        <v>0</v>
      </c>
      <c r="X44" s="607">
        <f t="shared" ref="X44:AC44" si="9">SUM(X4:X43)</f>
        <v>0</v>
      </c>
      <c r="Y44" s="608">
        <f t="shared" si="9"/>
        <v>0</v>
      </c>
      <c r="Z44" s="604">
        <f t="shared" si="9"/>
        <v>0</v>
      </c>
      <c r="AA44" s="605">
        <f t="shared" si="9"/>
        <v>0</v>
      </c>
      <c r="AB44" s="609">
        <f t="shared" si="9"/>
        <v>0</v>
      </c>
      <c r="AC44" s="610">
        <f t="shared" si="9"/>
        <v>0</v>
      </c>
      <c r="AD44" s="611">
        <f>AB44+AC44</f>
        <v>0</v>
      </c>
    </row>
  </sheetData>
  <sheetProtection algorithmName="SHA-512" hashValue="NyC5Sv3A81GHGiq75gCgrT54SKEXwWUPFmsNTzUUW8FSOCzTiyFxUPjuCYwzFiQQL7jP0mTGFLpvhTziq0Z3wg==" saltValue="Xm2n6+NkXx08Y7EuuOW5kg==" spinCount="100000" sheet="1" objects="1" scenarios="1"/>
  <mergeCells count="58">
    <mergeCell ref="B11:C11"/>
    <mergeCell ref="Z2:AA2"/>
    <mergeCell ref="AB2:AC2"/>
    <mergeCell ref="AD2:AD3"/>
    <mergeCell ref="B3:C3"/>
    <mergeCell ref="B4:C4"/>
    <mergeCell ref="B5:C5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1:AD1"/>
    <mergeCell ref="B42:C42"/>
    <mergeCell ref="B43:C43"/>
    <mergeCell ref="A44:C44"/>
    <mergeCell ref="T2:U2"/>
    <mergeCell ref="X2:Y2"/>
    <mergeCell ref="V2:W2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-0.499984740745262"/>
    <pageSetUpPr fitToPage="1"/>
  </sheetPr>
  <dimension ref="D3:N13"/>
  <sheetViews>
    <sheetView workbookViewId="0">
      <selection activeCell="L15" sqref="L15"/>
    </sheetView>
  </sheetViews>
  <sheetFormatPr defaultRowHeight="15" x14ac:dyDescent="0.25"/>
  <cols>
    <col min="1" max="2" width="9.140625" customWidth="1"/>
    <col min="10" max="10" width="9.140625" customWidth="1"/>
  </cols>
  <sheetData>
    <row r="3" spans="4:14" ht="19.5" thickBot="1" x14ac:dyDescent="0.35">
      <c r="D3" s="61"/>
    </row>
    <row r="4" spans="4:14" ht="21" thickBot="1" x14ac:dyDescent="0.35">
      <c r="D4" s="1329" t="s">
        <v>82</v>
      </c>
      <c r="E4" s="1330"/>
      <c r="F4" s="1330"/>
      <c r="G4" s="1330"/>
      <c r="H4" s="1330"/>
      <c r="I4" s="1330"/>
      <c r="J4" s="1330"/>
      <c r="K4" s="1330"/>
      <c r="L4" s="1330"/>
      <c r="M4" s="1330"/>
      <c r="N4" s="1331"/>
    </row>
    <row r="5" spans="4:14" ht="15.75" thickBot="1" x14ac:dyDescent="0.3"/>
    <row r="6" spans="4:14" x14ac:dyDescent="0.25">
      <c r="H6" s="271"/>
      <c r="I6" s="272"/>
    </row>
    <row r="7" spans="4:14" x14ac:dyDescent="0.25">
      <c r="H7" s="273"/>
      <c r="I7" s="274"/>
    </row>
    <row r="8" spans="4:14" ht="23.25" x14ac:dyDescent="0.35">
      <c r="G8" s="62" t="s">
        <v>83</v>
      </c>
      <c r="H8" s="273"/>
      <c r="I8" s="274"/>
    </row>
    <row r="9" spans="4:14" x14ac:dyDescent="0.25">
      <c r="H9" s="273"/>
      <c r="I9" s="274"/>
    </row>
    <row r="10" spans="4:14" ht="15.75" thickBot="1" x14ac:dyDescent="0.3">
      <c r="H10" s="275"/>
      <c r="I10" s="276"/>
    </row>
    <row r="13" spans="4:14" x14ac:dyDescent="0.25">
      <c r="M13" s="4"/>
    </row>
  </sheetData>
  <mergeCells count="1">
    <mergeCell ref="D4:N4"/>
  </mergeCells>
  <pageMargins left="0.7" right="0.7" top="0.75" bottom="0.75" header="0.3" footer="0.3"/>
  <pageSetup scale="7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7</xdr:col>
                <xdr:colOff>142875</xdr:colOff>
                <xdr:row>5</xdr:row>
                <xdr:rowOff>123825</xdr:rowOff>
              </from>
              <to>
                <xdr:col>8</xdr:col>
                <xdr:colOff>447675</xdr:colOff>
                <xdr:row>9</xdr:row>
                <xdr:rowOff>28575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G124"/>
  <sheetViews>
    <sheetView zoomScale="90" zoomScaleNormal="90" workbookViewId="0">
      <pane xSplit="31" ySplit="4" topLeftCell="AF34" activePane="bottomRight" state="frozen"/>
      <selection pane="topRight" activeCell="AF1" sqref="AF1"/>
      <selection pane="bottomLeft" activeCell="A5" sqref="A5"/>
      <selection pane="bottomRight" activeCell="AC34" sqref="AC34"/>
    </sheetView>
  </sheetViews>
  <sheetFormatPr defaultRowHeight="15" x14ac:dyDescent="0.25"/>
  <cols>
    <col min="1" max="1" width="4.7109375" style="1" customWidth="1"/>
    <col min="2" max="3" width="15.7109375" style="1" customWidth="1"/>
    <col min="4" max="5" width="4.7109375" style="1" customWidth="1"/>
    <col min="6" max="26" width="5.7109375" style="1" customWidth="1"/>
    <col min="27" max="28" width="6.7109375" style="1" customWidth="1"/>
    <col min="29" max="29" width="6.7109375" style="96" customWidth="1"/>
    <col min="30" max="31" width="5.7109375" style="1" customWidth="1"/>
    <col min="32" max="32" width="3.7109375" style="1" customWidth="1"/>
    <col min="33" max="33" width="7.7109375" style="1" customWidth="1"/>
    <col min="34" max="44" width="3.7109375" style="1" customWidth="1"/>
    <col min="45" max="46" width="4.7109375" style="1" customWidth="1"/>
    <col min="47" max="49" width="5.7109375" style="1" customWidth="1"/>
    <col min="50" max="16384" width="9.140625" style="1"/>
  </cols>
  <sheetData>
    <row r="1" spans="1:33" ht="20.100000000000001" customHeight="1" thickBot="1" x14ac:dyDescent="0.35">
      <c r="A1" s="94"/>
      <c r="B1" s="684" t="str">
        <f>Emrat!B1</f>
        <v>GJIMNAZI</v>
      </c>
      <c r="C1" s="827" t="str">
        <f>Emrat!C1</f>
        <v xml:space="preserve"> "Jeta e Re" Suharekë</v>
      </c>
      <c r="D1" s="828"/>
      <c r="E1" s="828"/>
      <c r="F1" s="828"/>
      <c r="G1" s="828"/>
      <c r="H1" s="829" t="s">
        <v>117</v>
      </c>
      <c r="I1" s="830"/>
      <c r="J1" s="830"/>
      <c r="K1" s="830"/>
      <c r="L1" s="831"/>
      <c r="M1" s="832" t="s">
        <v>121</v>
      </c>
      <c r="N1" s="833"/>
      <c r="O1" s="833"/>
      <c r="P1" s="833"/>
      <c r="Q1" s="849" t="s">
        <v>98</v>
      </c>
      <c r="R1" s="850"/>
      <c r="S1" s="850"/>
      <c r="T1" s="850"/>
      <c r="U1" s="850"/>
      <c r="V1" s="850"/>
      <c r="W1" s="850"/>
      <c r="X1" s="850"/>
      <c r="Y1" s="851" t="s">
        <v>100</v>
      </c>
      <c r="Z1" s="852"/>
      <c r="AA1" s="853"/>
      <c r="AB1" s="114">
        <f>Z2+AB2</f>
        <v>0</v>
      </c>
      <c r="AC1" s="810" t="s">
        <v>59</v>
      </c>
      <c r="AD1" s="811"/>
      <c r="AE1" s="812"/>
    </row>
    <row r="2" spans="1:33" ht="20.100000000000001" customHeight="1" thickBot="1" x14ac:dyDescent="0.35">
      <c r="A2" s="95"/>
      <c r="B2" s="99" t="s">
        <v>2</v>
      </c>
      <c r="C2" s="834" t="str">
        <f>Emrat!A3</f>
        <v>X-1</v>
      </c>
      <c r="D2" s="835"/>
      <c r="E2" s="835"/>
      <c r="F2" s="835"/>
      <c r="G2" s="835"/>
      <c r="H2" s="827" t="str">
        <f>Emrat!O1</f>
        <v>Skender Gashi</v>
      </c>
      <c r="I2" s="828"/>
      <c r="J2" s="828"/>
      <c r="K2" s="828"/>
      <c r="L2" s="836"/>
      <c r="M2" s="837" t="str">
        <f>Emrat!V1</f>
        <v>2022/2023</v>
      </c>
      <c r="N2" s="837"/>
      <c r="O2" s="837"/>
      <c r="P2" s="838"/>
      <c r="Q2" s="839" t="s">
        <v>99</v>
      </c>
      <c r="R2" s="840"/>
      <c r="S2" s="840"/>
      <c r="T2" s="840"/>
      <c r="U2" s="840"/>
      <c r="V2" s="840"/>
      <c r="W2" s="840"/>
      <c r="X2" s="100">
        <f>COUNTIF(F5:Z5,"&lt;6")</f>
        <v>0</v>
      </c>
      <c r="Y2" s="113" t="s">
        <v>0</v>
      </c>
      <c r="Z2" s="115">
        <f>COUNTIF(D5:D124,"M")</f>
        <v>0</v>
      </c>
      <c r="AA2" s="113" t="s">
        <v>1</v>
      </c>
      <c r="AB2" s="116">
        <f>(COUNTIF(D5:D124,"F"))</f>
        <v>0</v>
      </c>
      <c r="AC2" s="398">
        <f>'Perioda 1'!Y4</f>
        <v>0</v>
      </c>
      <c r="AD2" s="398">
        <f>'Perioda 2'!Y4</f>
        <v>0</v>
      </c>
      <c r="AE2" s="398">
        <f>'Nota Përfundimtare'!Y4</f>
        <v>0</v>
      </c>
    </row>
    <row r="3" spans="1:33" ht="50.1" customHeight="1" x14ac:dyDescent="0.25">
      <c r="A3" s="865" t="s">
        <v>28</v>
      </c>
      <c r="B3" s="867" t="s">
        <v>8</v>
      </c>
      <c r="C3" s="868"/>
      <c r="D3" s="868"/>
      <c r="E3" s="868"/>
      <c r="F3" s="854" t="s">
        <v>32</v>
      </c>
      <c r="G3" s="855"/>
      <c r="H3" s="855"/>
      <c r="I3" s="856"/>
      <c r="J3" s="857" t="s">
        <v>9</v>
      </c>
      <c r="K3" s="858"/>
      <c r="L3" s="421" t="s">
        <v>33</v>
      </c>
      <c r="M3" s="859" t="s">
        <v>10</v>
      </c>
      <c r="N3" s="860"/>
      <c r="O3" s="860"/>
      <c r="P3" s="860"/>
      <c r="Q3" s="861"/>
      <c r="R3" s="862" t="s">
        <v>192</v>
      </c>
      <c r="S3" s="863"/>
      <c r="T3" s="863"/>
      <c r="U3" s="863"/>
      <c r="V3" s="864"/>
      <c r="W3" s="421" t="s">
        <v>182</v>
      </c>
      <c r="X3" s="421" t="s">
        <v>191</v>
      </c>
      <c r="Y3" s="854" t="s">
        <v>11</v>
      </c>
      <c r="Z3" s="856"/>
      <c r="AA3" s="813" t="s">
        <v>12</v>
      </c>
      <c r="AB3" s="814"/>
      <c r="AC3" s="841" t="s">
        <v>152</v>
      </c>
      <c r="AD3" s="843" t="s">
        <v>153</v>
      </c>
      <c r="AE3" s="845" t="s">
        <v>154</v>
      </c>
    </row>
    <row r="4" spans="1:33" ht="92.1" customHeight="1" thickBot="1" x14ac:dyDescent="0.3">
      <c r="A4" s="866"/>
      <c r="B4" s="847" t="s">
        <v>115</v>
      </c>
      <c r="C4" s="848"/>
      <c r="D4" s="270" t="s">
        <v>157</v>
      </c>
      <c r="E4" s="110" t="s">
        <v>118</v>
      </c>
      <c r="F4" s="419" t="str">
        <f>Emrat!D3</f>
        <v xml:space="preserve"> Gjuhë shqipe</v>
      </c>
      <c r="G4" s="396" t="str">
        <f>Emrat!E3</f>
        <v xml:space="preserve"> Gjuhë angleze</v>
      </c>
      <c r="H4" s="396" t="str">
        <f>Emrat!F3</f>
        <v xml:space="preserve"> Gjuhë gjermane</v>
      </c>
      <c r="I4" s="420" t="str">
        <f>Emrat!G3</f>
        <v xml:space="preserve"> Gjuhë tjetër</v>
      </c>
      <c r="J4" s="419" t="str">
        <f>Emrat!H3</f>
        <v xml:space="preserve"> Art muzikor</v>
      </c>
      <c r="K4" s="420" t="str">
        <f>Emrat!I3</f>
        <v xml:space="preserve"> Art figurativ</v>
      </c>
      <c r="L4" s="419" t="str">
        <f>Emrat!J3</f>
        <v xml:space="preserve"> Matematikë</v>
      </c>
      <c r="M4" s="419" t="str">
        <f>Emrat!K3</f>
        <v xml:space="preserve"> Biologji</v>
      </c>
      <c r="N4" s="396" t="str">
        <f>Emrat!L3</f>
        <v xml:space="preserve"> Fizikë</v>
      </c>
      <c r="O4" s="396" t="str">
        <f>Emrat!M3</f>
        <v xml:space="preserve"> Kimi</v>
      </c>
      <c r="P4" s="396" t="str">
        <f>Emrat!N3</f>
        <v xml:space="preserve"> Astronomi</v>
      </c>
      <c r="Q4" s="420" t="str">
        <f>Emrat!O3</f>
        <v xml:space="preserve"> Gjeografi</v>
      </c>
      <c r="R4" s="419" t="str">
        <f>Emrat!P3</f>
        <v xml:space="preserve"> Edukatë qytetare</v>
      </c>
      <c r="S4" s="396" t="str">
        <f>Emrat!Q3</f>
        <v xml:space="preserve"> Histori</v>
      </c>
      <c r="T4" s="396" t="str">
        <f>Emrat!R3</f>
        <v xml:space="preserve"> Psikologji</v>
      </c>
      <c r="U4" s="396" t="str">
        <f>Emrat!S3</f>
        <v xml:space="preserve"> Filozofi &amp; Logjikë</v>
      </c>
      <c r="V4" s="420" t="str">
        <f>Emrat!T3</f>
        <v xml:space="preserve"> Sociologji</v>
      </c>
      <c r="W4" s="419" t="str">
        <f>Emrat!U3</f>
        <v xml:space="preserve"> TIK</v>
      </c>
      <c r="X4" s="419" t="str">
        <f>Emrat!V3</f>
        <v xml:space="preserve"> Edukatë fizike</v>
      </c>
      <c r="Y4" s="419" t="str">
        <f>Emrat!W3</f>
        <v xml:space="preserve"> MZ</v>
      </c>
      <c r="Z4" s="420" t="str">
        <f>Emrat!X3</f>
        <v xml:space="preserve"> MZ</v>
      </c>
      <c r="AA4" s="263" t="s">
        <v>150</v>
      </c>
      <c r="AB4" s="264" t="s">
        <v>149</v>
      </c>
      <c r="AC4" s="842"/>
      <c r="AD4" s="844"/>
      <c r="AE4" s="846"/>
    </row>
    <row r="5" spans="1:33" ht="20.100000000000001" customHeight="1" x14ac:dyDescent="0.25">
      <c r="A5" s="815">
        <f>Emrat!A6</f>
        <v>1</v>
      </c>
      <c r="B5" s="818">
        <f>Emrat!B6</f>
        <v>0</v>
      </c>
      <c r="C5" s="819"/>
      <c r="D5" s="824">
        <f>Emrat!C6</f>
        <v>0</v>
      </c>
      <c r="E5" s="97" t="s">
        <v>119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1"/>
      <c r="AB5" s="102"/>
      <c r="AC5" s="708" t="e">
        <f>IF(OR(F5=1,G5=1,H5=1,I5=1,J5=1,K5=1,L5=1,M5=1,N5=1,O5=1,P5=1,Q5=1,R5=1,V5=1,W5=1,X5=1,Y5=1,Z5=1),1,ROUND(SUM(F5:Z5)/$X$2,2))</f>
        <v>#DIV/0!</v>
      </c>
      <c r="AD5" s="105">
        <f>COUNTIF(F5:Z5,"=1")</f>
        <v>0</v>
      </c>
      <c r="AE5" s="107" t="e">
        <f>IF(OR(F5=1,G5=1,H5=1,I5=1,J5=1,K5=1,L5=1,M5=1,N5=1,O5=1,P5=1,Q5=1,R5=1,S5=1,T5=1,U5=1,V5=1,W5=1,X5=1,Y5=1,Z5=1),1,ROUND(SUM(F5:Z5)/$X$2,0))</f>
        <v>#DIV/0!</v>
      </c>
    </row>
    <row r="6" spans="1:33" ht="20.100000000000001" customHeight="1" thickBot="1" x14ac:dyDescent="0.3">
      <c r="A6" s="816"/>
      <c r="B6" s="820"/>
      <c r="C6" s="821"/>
      <c r="D6" s="825"/>
      <c r="E6" s="98" t="s">
        <v>120</v>
      </c>
      <c r="F6" s="72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03"/>
      <c r="AB6" s="104"/>
      <c r="AC6" s="709" t="e">
        <f t="shared" ref="AC6" si="0">IF(OR(F6=1,G6=1,H6=1,I6=1,J6=1,K6=1,L6=1,M6=1,N6=1,O6=1,P6=1,Q6=1,R6=1,V6=1,W6=1,X6=1,Y6=1,Z6=1),1,ROUND(SUM(F6:Z6)/$X$2,2))</f>
        <v>#DIV/0!</v>
      </c>
      <c r="AD6" s="106">
        <f>COUNTIF(F6:Z6,"=1")</f>
        <v>0</v>
      </c>
      <c r="AE6" s="422" t="e">
        <f>IF(OR(F6=1,G6=1,H6=1,I6=1,J6=1,K6=1,L6=1,M6=1,N6=1,O6=1,P6=1,Q6=1,R6=1,S6=1,T6=1,U6=1,V6=1,W6=1,X6=1,Y6=1,Z6=1),1,ROUND(SUM(F6:Z6)/$X$2,0))</f>
        <v>#DIV/0!</v>
      </c>
    </row>
    <row r="7" spans="1:33" ht="20.100000000000001" customHeight="1" thickTop="1" thickBot="1" x14ac:dyDescent="0.3">
      <c r="A7" s="817"/>
      <c r="B7" s="822"/>
      <c r="C7" s="823"/>
      <c r="D7" s="826"/>
      <c r="E7" s="417" t="s">
        <v>36</v>
      </c>
      <c r="F7" s="411" t="str">
        <f>IFERROR(ROUND(AVERAGE(F5:F6),0),"")</f>
        <v/>
      </c>
      <c r="G7" s="411" t="str">
        <f t="shared" ref="G7:Z7" si="1">IFERROR(ROUND(AVERAGE(G5:G6),0),"")</f>
        <v/>
      </c>
      <c r="H7" s="411" t="str">
        <f t="shared" si="1"/>
        <v/>
      </c>
      <c r="I7" s="411" t="str">
        <f t="shared" si="1"/>
        <v/>
      </c>
      <c r="J7" s="411" t="str">
        <f t="shared" si="1"/>
        <v/>
      </c>
      <c r="K7" s="411" t="str">
        <f t="shared" si="1"/>
        <v/>
      </c>
      <c r="L7" s="411" t="str">
        <f t="shared" si="1"/>
        <v/>
      </c>
      <c r="M7" s="411" t="str">
        <f t="shared" si="1"/>
        <v/>
      </c>
      <c r="N7" s="411" t="str">
        <f t="shared" si="1"/>
        <v/>
      </c>
      <c r="O7" s="411" t="str">
        <f t="shared" si="1"/>
        <v/>
      </c>
      <c r="P7" s="411" t="str">
        <f t="shared" si="1"/>
        <v/>
      </c>
      <c r="Q7" s="411" t="str">
        <f t="shared" si="1"/>
        <v/>
      </c>
      <c r="R7" s="411" t="str">
        <f t="shared" si="1"/>
        <v/>
      </c>
      <c r="S7" s="411" t="str">
        <f t="shared" si="1"/>
        <v/>
      </c>
      <c r="T7" s="411" t="str">
        <f t="shared" si="1"/>
        <v/>
      </c>
      <c r="U7" s="411" t="str">
        <f t="shared" si="1"/>
        <v/>
      </c>
      <c r="V7" s="411" t="str">
        <f t="shared" si="1"/>
        <v/>
      </c>
      <c r="W7" s="411" t="str">
        <f t="shared" si="1"/>
        <v/>
      </c>
      <c r="X7" s="411" t="str">
        <f t="shared" si="1"/>
        <v/>
      </c>
      <c r="Y7" s="411" t="str">
        <f t="shared" si="1"/>
        <v/>
      </c>
      <c r="Z7" s="636" t="str">
        <f t="shared" si="1"/>
        <v/>
      </c>
      <c r="AA7" s="412">
        <f>AA5+AA6</f>
        <v>0</v>
      </c>
      <c r="AB7" s="413">
        <f>AB5+AB6</f>
        <v>0</v>
      </c>
      <c r="AC7" s="710" t="e">
        <f>IF(OR(F7=1,G7=1,H7=1,I7=1,J7=1,K7=1,L7=1,M7=1,N7=1,O7=1,P7=1,Q7=1,R7=1,V7=1,W7=1,X7=1,Y7=1,Z7=1),1,ROUND(SUM(F7:Z7)/$X$2,2))</f>
        <v>#DIV/0!</v>
      </c>
      <c r="AD7" s="414">
        <f>COUNTIF(F7:Z7,"=1")</f>
        <v>0</v>
      </c>
      <c r="AE7" s="415" t="e">
        <f>IF(OR(F7=1,G7=1,H7=1,I7=1,J7=1,K7=1,L7=1,M7=1,N7=1,O7=1,P7=1,Q7=1,R7=1,V7=1,W7=1,X7=1,Y7=1,Z7=1),1,ROUND(SUM(F7:Z7)/$X$2,0))</f>
        <v>#DIV/0!</v>
      </c>
    </row>
    <row r="8" spans="1:33" ht="20.100000000000001" customHeight="1" x14ac:dyDescent="0.25">
      <c r="A8" s="815">
        <f>Emrat!A9</f>
        <v>2</v>
      </c>
      <c r="B8" s="818">
        <f>Emrat!B9</f>
        <v>0</v>
      </c>
      <c r="C8" s="819"/>
      <c r="D8" s="824">
        <f>Emrat!C9</f>
        <v>0</v>
      </c>
      <c r="E8" s="97" t="s">
        <v>119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1"/>
      <c r="AB8" s="102"/>
      <c r="AC8" s="708" t="e">
        <f t="shared" ref="AC8:AC9" si="2">IF(OR(F8=1,G8=1,H8=1,I8=1,J8=1,K8=1,L8=1,M8=1,N8=1,O8=1,P8=1,Q8=1,R8=1,V8=1,W8=1,X8=1,Y8=1,Z8=1),1,ROUND(SUM(F8:Z8)/$X$2,2))</f>
        <v>#DIV/0!</v>
      </c>
      <c r="AD8" s="105">
        <f t="shared" ref="AD8:AD9" si="3">COUNTIF(F8:Z8,"=1")</f>
        <v>0</v>
      </c>
      <c r="AE8" s="107" t="e">
        <f>IF(OR(F8=1,G8=1,H8=1,I8=1,J8=1,K8=1,L8=1,M8=1,N8=1,O8=1,P8=1,Q8=1,R8=1,S8=1,T8=1,U8=1,V8=1,W8=1,X8=1,Y8=1,Z8=1),1,ROUND(SUM(F8:Z8)/$X$2,0))</f>
        <v>#DIV/0!</v>
      </c>
    </row>
    <row r="9" spans="1:33" ht="20.100000000000001" customHeight="1" thickBot="1" x14ac:dyDescent="0.3">
      <c r="A9" s="816"/>
      <c r="B9" s="820"/>
      <c r="C9" s="821"/>
      <c r="D9" s="825"/>
      <c r="E9" s="112" t="s">
        <v>120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3"/>
      <c r="AB9" s="104"/>
      <c r="AC9" s="709" t="e">
        <f t="shared" si="2"/>
        <v>#DIV/0!</v>
      </c>
      <c r="AD9" s="106">
        <f t="shared" si="3"/>
        <v>0</v>
      </c>
      <c r="AE9" s="422" t="e">
        <f>IF(OR(F9=1,G9=1,H9=1,I9=1,J9=1,K9=1,L9=1,M9=1,N9=1,O9=1,P9=1,Q9=1,R9=1,S9=1,T9=1,U9=1,V9=1,W9=1,X9=1,Y9=1,Z9=1),1,ROUND(SUM(F9:Z9)/$X$2,0))</f>
        <v>#DIV/0!</v>
      </c>
    </row>
    <row r="10" spans="1:33" ht="20.100000000000001" customHeight="1" thickTop="1" thickBot="1" x14ac:dyDescent="0.3">
      <c r="A10" s="817"/>
      <c r="B10" s="822"/>
      <c r="C10" s="823"/>
      <c r="D10" s="826"/>
      <c r="E10" s="416" t="s">
        <v>36</v>
      </c>
      <c r="F10" s="411" t="str">
        <f>IFERROR(ROUND(AVERAGE(F8:F9),0),"")</f>
        <v/>
      </c>
      <c r="G10" s="411" t="str">
        <f t="shared" ref="G10" si="4">IFERROR(ROUND(AVERAGE(G8:G9),0),"")</f>
        <v/>
      </c>
      <c r="H10" s="411" t="str">
        <f t="shared" ref="H10" si="5">IFERROR(ROUND(AVERAGE(H8:H9),0),"")</f>
        <v/>
      </c>
      <c r="I10" s="411" t="str">
        <f t="shared" ref="I10" si="6">IFERROR(ROUND(AVERAGE(I8:I9),0),"")</f>
        <v/>
      </c>
      <c r="J10" s="411" t="str">
        <f t="shared" ref="J10" si="7">IFERROR(ROUND(AVERAGE(J8:J9),0),"")</f>
        <v/>
      </c>
      <c r="K10" s="411" t="str">
        <f t="shared" ref="K10" si="8">IFERROR(ROUND(AVERAGE(K8:K9),0),"")</f>
        <v/>
      </c>
      <c r="L10" s="411" t="str">
        <f t="shared" ref="L10" si="9">IFERROR(ROUND(AVERAGE(L8:L9),0),"")</f>
        <v/>
      </c>
      <c r="M10" s="411" t="str">
        <f t="shared" ref="M10" si="10">IFERROR(ROUND(AVERAGE(M8:M9),0),"")</f>
        <v/>
      </c>
      <c r="N10" s="411" t="str">
        <f t="shared" ref="N10" si="11">IFERROR(ROUND(AVERAGE(N8:N9),0),"")</f>
        <v/>
      </c>
      <c r="O10" s="411" t="str">
        <f t="shared" ref="O10" si="12">IFERROR(ROUND(AVERAGE(O8:O9),0),"")</f>
        <v/>
      </c>
      <c r="P10" s="411" t="str">
        <f t="shared" ref="P10" si="13">IFERROR(ROUND(AVERAGE(P8:P9),0),"")</f>
        <v/>
      </c>
      <c r="Q10" s="411" t="str">
        <f t="shared" ref="Q10" si="14">IFERROR(ROUND(AVERAGE(Q8:Q9),0),"")</f>
        <v/>
      </c>
      <c r="R10" s="411" t="str">
        <f t="shared" ref="R10" si="15">IFERROR(ROUND(AVERAGE(R8:R9),0),"")</f>
        <v/>
      </c>
      <c r="S10" s="411" t="str">
        <f t="shared" ref="S10" si="16">IFERROR(ROUND(AVERAGE(S8:S9),0),"")</f>
        <v/>
      </c>
      <c r="T10" s="411" t="str">
        <f t="shared" ref="T10" si="17">IFERROR(ROUND(AVERAGE(T8:T9),0),"")</f>
        <v/>
      </c>
      <c r="U10" s="411" t="str">
        <f t="shared" ref="U10" si="18">IFERROR(ROUND(AVERAGE(U8:U9),0),"")</f>
        <v/>
      </c>
      <c r="V10" s="411" t="str">
        <f t="shared" ref="V10" si="19">IFERROR(ROUND(AVERAGE(V8:V9),0),"")</f>
        <v/>
      </c>
      <c r="W10" s="411" t="str">
        <f t="shared" ref="W10" si="20">IFERROR(ROUND(AVERAGE(W8:W9),0),"")</f>
        <v/>
      </c>
      <c r="X10" s="411" t="str">
        <f t="shared" ref="X10" si="21">IFERROR(ROUND(AVERAGE(X8:X9),0),"")</f>
        <v/>
      </c>
      <c r="Y10" s="411" t="str">
        <f t="shared" ref="Y10" si="22">IFERROR(ROUND(AVERAGE(Y8:Y9),0),"")</f>
        <v/>
      </c>
      <c r="Z10" s="636" t="str">
        <f t="shared" ref="Z10" si="23">IFERROR(ROUND(AVERAGE(Z8:Z9),0),"")</f>
        <v/>
      </c>
      <c r="AA10" s="412">
        <f>AA8+AA9</f>
        <v>0</v>
      </c>
      <c r="AB10" s="413">
        <f>AB8+AB9</f>
        <v>0</v>
      </c>
      <c r="AC10" s="710" t="e">
        <f>IF(OR(F10=1,G10=1,H10=1,I10=1,J10=1,K10=1,L10=1,M10=1,N10=1,O10=1,P10=1,Q10=1,R10=1,V10=1,W10=1,X10=1,Y10=1,Z10=1),1,ROUND(SUM(F10:Z10)/$X$2,2))</f>
        <v>#DIV/0!</v>
      </c>
      <c r="AD10" s="414">
        <f t="shared" ref="AD10:AD22" si="24">COUNTIF(F10:Z10,"=1")</f>
        <v>0</v>
      </c>
      <c r="AE10" s="415" t="e">
        <f>IF(OR(F10=1,G10=1,H10=1,I10=1,J10=1,K10=1,L10=1,M10=1,N10=1,O10=1,P10=1,Q10=1,R10=1,V10=1,W10=1,X10=1,Y10=1,Z10=1),1,ROUND(SUM(F10:Z10)/$X$2,0))</f>
        <v>#DIV/0!</v>
      </c>
      <c r="AG10" s="96"/>
    </row>
    <row r="11" spans="1:33" ht="20.100000000000001" customHeight="1" x14ac:dyDescent="0.25">
      <c r="A11" s="815">
        <f>Emrat!A12</f>
        <v>3</v>
      </c>
      <c r="B11" s="818">
        <f>Emrat!B12</f>
        <v>0</v>
      </c>
      <c r="C11" s="819"/>
      <c r="D11" s="824">
        <f>Emrat!C12</f>
        <v>0</v>
      </c>
      <c r="E11" s="97" t="s">
        <v>119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1"/>
      <c r="AB11" s="102"/>
      <c r="AC11" s="708" t="e">
        <f>IF(OR(F11=1,G11=1,H11=1,I11=1,J11=1,K11=1,L11=1,M11=1,N11=1,O11=1,P11=1,Q11=1,R11=1,V11=1,W11=1,X11=1,Y11=1,Z11=1),1,ROUND(SUM(F11:Z11)/$X$2,2))</f>
        <v>#DIV/0!</v>
      </c>
      <c r="AD11" s="105">
        <f t="shared" si="24"/>
        <v>0</v>
      </c>
      <c r="AE11" s="107" t="e">
        <f>IF(OR(F11=1,G11=1,H11=1,I11=1,J11=1,K11=1,L11=1,M11=1,N11=1,O11=1,P11=1,Q11=1,R11=1,S11=1,T11=1,U11=1,V11=1,W11=1,X11=1,Y11=1,Z11=1),1,ROUND(SUM(F11:Z11)/$X$2,0))</f>
        <v>#DIV/0!</v>
      </c>
    </row>
    <row r="12" spans="1:33" ht="20.100000000000001" customHeight="1" thickBot="1" x14ac:dyDescent="0.3">
      <c r="A12" s="816"/>
      <c r="B12" s="820"/>
      <c r="C12" s="821"/>
      <c r="D12" s="825"/>
      <c r="E12" s="112" t="s">
        <v>120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03"/>
      <c r="AB12" s="104"/>
      <c r="AC12" s="709" t="e">
        <f t="shared" ref="AC12" si="25">IF(OR(F12=1,G12=1,H12=1,I12=1,J12=1,K12=1,L12=1,M12=1,N12=1,O12=1,P12=1,Q12=1,R12=1,V12=1,W12=1,X12=1,Y12=1,Z12=1),1,ROUND(SUM(F12:Z12)/$X$2,2))</f>
        <v>#DIV/0!</v>
      </c>
      <c r="AD12" s="106">
        <f t="shared" si="24"/>
        <v>0</v>
      </c>
      <c r="AE12" s="422" t="e">
        <f>IF(OR(F12=1,G12=1,H12=1,I12=1,J12=1,K12=1,L12=1,M12=1,N12=1,O12=1,P12=1,Q12=1,R12=1,S12=1,T12=1,U12=1,V12=1,W12=1,X12=1,Y12=1,Z12=1),1,ROUND(SUM(F12:Z12)/$X$2,0))</f>
        <v>#DIV/0!</v>
      </c>
    </row>
    <row r="13" spans="1:33" ht="20.100000000000001" customHeight="1" thickTop="1" thickBot="1" x14ac:dyDescent="0.3">
      <c r="A13" s="817"/>
      <c r="B13" s="822"/>
      <c r="C13" s="823"/>
      <c r="D13" s="826"/>
      <c r="E13" s="416" t="s">
        <v>36</v>
      </c>
      <c r="F13" s="411" t="str">
        <f>IFERROR(ROUND(AVERAGE(F11:F12),0),"")</f>
        <v/>
      </c>
      <c r="G13" s="411" t="str">
        <f t="shared" ref="G13" si="26">IFERROR(ROUND(AVERAGE(G11:G12),0),"")</f>
        <v/>
      </c>
      <c r="H13" s="411" t="str">
        <f t="shared" ref="H13" si="27">IFERROR(ROUND(AVERAGE(H11:H12),0),"")</f>
        <v/>
      </c>
      <c r="I13" s="411" t="str">
        <f t="shared" ref="I13" si="28">IFERROR(ROUND(AVERAGE(I11:I12),0),"")</f>
        <v/>
      </c>
      <c r="J13" s="411" t="str">
        <f t="shared" ref="J13" si="29">IFERROR(ROUND(AVERAGE(J11:J12),0),"")</f>
        <v/>
      </c>
      <c r="K13" s="411" t="str">
        <f t="shared" ref="K13" si="30">IFERROR(ROUND(AVERAGE(K11:K12),0),"")</f>
        <v/>
      </c>
      <c r="L13" s="411" t="str">
        <f t="shared" ref="L13" si="31">IFERROR(ROUND(AVERAGE(L11:L12),0),"")</f>
        <v/>
      </c>
      <c r="M13" s="411" t="str">
        <f t="shared" ref="M13" si="32">IFERROR(ROUND(AVERAGE(M11:M12),0),"")</f>
        <v/>
      </c>
      <c r="N13" s="411" t="str">
        <f t="shared" ref="N13" si="33">IFERROR(ROUND(AVERAGE(N11:N12),0),"")</f>
        <v/>
      </c>
      <c r="O13" s="411" t="str">
        <f t="shared" ref="O13" si="34">IFERROR(ROUND(AVERAGE(O11:O12),0),"")</f>
        <v/>
      </c>
      <c r="P13" s="411" t="str">
        <f t="shared" ref="P13" si="35">IFERROR(ROUND(AVERAGE(P11:P12),0),"")</f>
        <v/>
      </c>
      <c r="Q13" s="411" t="str">
        <f t="shared" ref="Q13" si="36">IFERROR(ROUND(AVERAGE(Q11:Q12),0),"")</f>
        <v/>
      </c>
      <c r="R13" s="411" t="str">
        <f t="shared" ref="R13" si="37">IFERROR(ROUND(AVERAGE(R11:R12),0),"")</f>
        <v/>
      </c>
      <c r="S13" s="411" t="str">
        <f t="shared" ref="S13" si="38">IFERROR(ROUND(AVERAGE(S11:S12),0),"")</f>
        <v/>
      </c>
      <c r="T13" s="411" t="str">
        <f t="shared" ref="T13" si="39">IFERROR(ROUND(AVERAGE(T11:T12),0),"")</f>
        <v/>
      </c>
      <c r="U13" s="411" t="str">
        <f t="shared" ref="U13" si="40">IFERROR(ROUND(AVERAGE(U11:U12),0),"")</f>
        <v/>
      </c>
      <c r="V13" s="411" t="str">
        <f t="shared" ref="V13" si="41">IFERROR(ROUND(AVERAGE(V11:V12),0),"")</f>
        <v/>
      </c>
      <c r="W13" s="411" t="str">
        <f t="shared" ref="W13" si="42">IFERROR(ROUND(AVERAGE(W11:W12),0),"")</f>
        <v/>
      </c>
      <c r="X13" s="411" t="str">
        <f t="shared" ref="X13" si="43">IFERROR(ROUND(AVERAGE(X11:X12),0),"")</f>
        <v/>
      </c>
      <c r="Y13" s="411" t="str">
        <f t="shared" ref="Y13" si="44">IFERROR(ROUND(AVERAGE(Y11:Y12),0),"")</f>
        <v/>
      </c>
      <c r="Z13" s="636" t="str">
        <f t="shared" ref="Z13" si="45">IFERROR(ROUND(AVERAGE(Z11:Z12),0),"")</f>
        <v/>
      </c>
      <c r="AA13" s="412">
        <f>AA11+AA12</f>
        <v>0</v>
      </c>
      <c r="AB13" s="413">
        <f>AB11+AB12</f>
        <v>0</v>
      </c>
      <c r="AC13" s="710" t="e">
        <f>IF(OR(F13=1,G13=1,H13=1,I13=1,J13=1,K13=1,L13=1,M13=1,N13=1,O13=1,P13=1,Q13=1,R13=1,V13=1,W13=1,X13=1,Y13=1,Z13=1),1,ROUND(SUM(F13:Z13)/$X$2,2))</f>
        <v>#DIV/0!</v>
      </c>
      <c r="AD13" s="414">
        <f t="shared" si="24"/>
        <v>0</v>
      </c>
      <c r="AE13" s="415" t="e">
        <f>IF(OR(F13=1,G13=1,H13=1,I13=1,J13=1,K13=1,L13=1,M13=1,N13=1,O13=1,P13=1,Q13=1,R13=1,V13=1,W13=1,X13=1,Y13=1,Z13=1),1,ROUND(SUM(F13:Z13)/$X$2,0))</f>
        <v>#DIV/0!</v>
      </c>
    </row>
    <row r="14" spans="1:33" ht="20.100000000000001" customHeight="1" x14ac:dyDescent="0.25">
      <c r="A14" s="815">
        <f>Emrat!A15</f>
        <v>4</v>
      </c>
      <c r="B14" s="818">
        <f>Emrat!B15</f>
        <v>0</v>
      </c>
      <c r="C14" s="819"/>
      <c r="D14" s="824">
        <f>Emrat!C15</f>
        <v>0</v>
      </c>
      <c r="E14" s="97" t="s">
        <v>119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1"/>
      <c r="AB14" s="102"/>
      <c r="AC14" s="708" t="e">
        <f>IF(OR(F14=1,G14=1,H14=1,I14=1,J14=1,K14=1,L14=1,M14=1,N14=1,O14=1,P14=1,Q14=1,R14=1,V14=1,W14=1,X14=1,Y14=1,Z14=1),1,ROUND(SUM(F14:Z14)/$X$2,2))</f>
        <v>#DIV/0!</v>
      </c>
      <c r="AD14" s="105">
        <f t="shared" si="24"/>
        <v>0</v>
      </c>
      <c r="AE14" s="107" t="e">
        <f>IF(OR(F14=1,G14=1,H14=1,I14=1,J14=1,K14=1,L14=1,M14=1,N14=1,O14=1,P14=1,Q14=1,R14=1,S14=1,T14=1,U14=1,V14=1,W14=1,X14=1,Y14=1,Z14=1),1,ROUND(SUM(F14:Z14)/$X$2,0))</f>
        <v>#DIV/0!</v>
      </c>
    </row>
    <row r="15" spans="1:33" ht="20.100000000000001" customHeight="1" thickBot="1" x14ac:dyDescent="0.3">
      <c r="A15" s="816"/>
      <c r="B15" s="820"/>
      <c r="C15" s="821"/>
      <c r="D15" s="825"/>
      <c r="E15" s="112" t="s">
        <v>120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03"/>
      <c r="AB15" s="104"/>
      <c r="AC15" s="709" t="e">
        <f t="shared" ref="AC15" si="46">IF(OR(F15=1,G15=1,H15=1,I15=1,J15=1,K15=1,L15=1,M15=1,N15=1,O15=1,P15=1,Q15=1,R15=1,V15=1,W15=1,X15=1,Y15=1,Z15=1),1,ROUND(SUM(F15:Z15)/$X$2,2))</f>
        <v>#DIV/0!</v>
      </c>
      <c r="AD15" s="106">
        <f t="shared" si="24"/>
        <v>0</v>
      </c>
      <c r="AE15" s="422" t="e">
        <f>IF(OR(F15=1,G15=1,H15=1,I15=1,J15=1,K15=1,L15=1,M15=1,N15=1,O15=1,P15=1,Q15=1,R15=1,S15=1,T15=1,U15=1,V15=1,W15=1,X15=1,Y15=1,Z15=1),1,ROUND(SUM(F15:Z15)/$X$2,0))</f>
        <v>#DIV/0!</v>
      </c>
    </row>
    <row r="16" spans="1:33" ht="20.100000000000001" customHeight="1" thickTop="1" thickBot="1" x14ac:dyDescent="0.3">
      <c r="A16" s="817"/>
      <c r="B16" s="822"/>
      <c r="C16" s="823"/>
      <c r="D16" s="826"/>
      <c r="E16" s="416" t="s">
        <v>36</v>
      </c>
      <c r="F16" s="411" t="str">
        <f>IFERROR(ROUND(AVERAGE(F14:F15),0),"")</f>
        <v/>
      </c>
      <c r="G16" s="411" t="str">
        <f t="shared" ref="G16" si="47">IFERROR(ROUND(AVERAGE(G14:G15),0),"")</f>
        <v/>
      </c>
      <c r="H16" s="411" t="str">
        <f t="shared" ref="H16" si="48">IFERROR(ROUND(AVERAGE(H14:H15),0),"")</f>
        <v/>
      </c>
      <c r="I16" s="411" t="str">
        <f t="shared" ref="I16" si="49">IFERROR(ROUND(AVERAGE(I14:I15),0),"")</f>
        <v/>
      </c>
      <c r="J16" s="411" t="str">
        <f t="shared" ref="J16" si="50">IFERROR(ROUND(AVERAGE(J14:J15),0),"")</f>
        <v/>
      </c>
      <c r="K16" s="411" t="str">
        <f t="shared" ref="K16" si="51">IFERROR(ROUND(AVERAGE(K14:K15),0),"")</f>
        <v/>
      </c>
      <c r="L16" s="411" t="str">
        <f t="shared" ref="L16" si="52">IFERROR(ROUND(AVERAGE(L14:L15),0),"")</f>
        <v/>
      </c>
      <c r="M16" s="411" t="str">
        <f t="shared" ref="M16" si="53">IFERROR(ROUND(AVERAGE(M14:M15),0),"")</f>
        <v/>
      </c>
      <c r="N16" s="411" t="str">
        <f t="shared" ref="N16" si="54">IFERROR(ROUND(AVERAGE(N14:N15),0),"")</f>
        <v/>
      </c>
      <c r="O16" s="411" t="str">
        <f t="shared" ref="O16" si="55">IFERROR(ROUND(AVERAGE(O14:O15),0),"")</f>
        <v/>
      </c>
      <c r="P16" s="411" t="str">
        <f t="shared" ref="P16" si="56">IFERROR(ROUND(AVERAGE(P14:P15),0),"")</f>
        <v/>
      </c>
      <c r="Q16" s="411" t="str">
        <f t="shared" ref="Q16" si="57">IFERROR(ROUND(AVERAGE(Q14:Q15),0),"")</f>
        <v/>
      </c>
      <c r="R16" s="411" t="str">
        <f t="shared" ref="R16" si="58">IFERROR(ROUND(AVERAGE(R14:R15),0),"")</f>
        <v/>
      </c>
      <c r="S16" s="411" t="str">
        <f t="shared" ref="S16" si="59">IFERROR(ROUND(AVERAGE(S14:S15),0),"")</f>
        <v/>
      </c>
      <c r="T16" s="411" t="str">
        <f t="shared" ref="T16" si="60">IFERROR(ROUND(AVERAGE(T14:T15),0),"")</f>
        <v/>
      </c>
      <c r="U16" s="411" t="str">
        <f t="shared" ref="U16" si="61">IFERROR(ROUND(AVERAGE(U14:U15),0),"")</f>
        <v/>
      </c>
      <c r="V16" s="411" t="str">
        <f t="shared" ref="V16" si="62">IFERROR(ROUND(AVERAGE(V14:V15),0),"")</f>
        <v/>
      </c>
      <c r="W16" s="411" t="str">
        <f t="shared" ref="W16" si="63">IFERROR(ROUND(AVERAGE(W14:W15),0),"")</f>
        <v/>
      </c>
      <c r="X16" s="411" t="str">
        <f t="shared" ref="X16" si="64">IFERROR(ROUND(AVERAGE(X14:X15),0),"")</f>
        <v/>
      </c>
      <c r="Y16" s="411" t="str">
        <f t="shared" ref="Y16" si="65">IFERROR(ROUND(AVERAGE(Y14:Y15),0),"")</f>
        <v/>
      </c>
      <c r="Z16" s="636" t="str">
        <f t="shared" ref="Z16" si="66">IFERROR(ROUND(AVERAGE(Z14:Z15),0),"")</f>
        <v/>
      </c>
      <c r="AA16" s="412">
        <f>AA14+AA15</f>
        <v>0</v>
      </c>
      <c r="AB16" s="413">
        <f>AB14+AB15</f>
        <v>0</v>
      </c>
      <c r="AC16" s="710" t="e">
        <f>IF(OR(F16=1,G16=1,H16=1,I16=1,J16=1,K16=1,L16=1,M16=1,N16=1,O16=1,P16=1,Q16=1,R16=1,V16=1,W16=1,X16=1,Y16=1,Z16=1),1,ROUND(SUM(F16:Z16)/$X$2,2))</f>
        <v>#DIV/0!</v>
      </c>
      <c r="AD16" s="414">
        <f t="shared" si="24"/>
        <v>0</v>
      </c>
      <c r="AE16" s="415" t="e">
        <f>IF(OR(F16=1,G16=1,H16=1,I16=1,J16=1,K16=1,L16=1,M16=1,N16=1,O16=1,P16=1,Q16=1,R16=1,V16=1,W16=1,X16=1,Y16=1,Z16=1),1,ROUND(SUM(F16:Z16)/$X$2,0))</f>
        <v>#DIV/0!</v>
      </c>
    </row>
    <row r="17" spans="1:31" ht="20.100000000000001" customHeight="1" x14ac:dyDescent="0.25">
      <c r="A17" s="815">
        <f>Emrat!A18</f>
        <v>5</v>
      </c>
      <c r="B17" s="818">
        <f>Emrat!B18</f>
        <v>0</v>
      </c>
      <c r="C17" s="819"/>
      <c r="D17" s="824">
        <f>Emrat!C18</f>
        <v>0</v>
      </c>
      <c r="E17" s="97" t="s">
        <v>119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1"/>
      <c r="AB17" s="102"/>
      <c r="AC17" s="708" t="e">
        <f>IF(OR(F17=1,G17=1,H17=1,I17=1,J17=1,K17=1,L17=1,M17=1,N17=1,O17=1,P17=1,Q17=1,R17=1,V17=1,W17=1,X17=1,Y17=1,Z17=1),1,ROUND(SUM(F17:Z17)/$X$2,2))</f>
        <v>#DIV/0!</v>
      </c>
      <c r="AD17" s="105">
        <f t="shared" si="24"/>
        <v>0</v>
      </c>
      <c r="AE17" s="107" t="e">
        <f>IF(OR(F17=1,G17=1,H17=1,I17=1,J17=1,K17=1,L17=1,M17=1,N17=1,O17=1,P17=1,Q17=1,R17=1,S17=1,T17=1,U17=1,V17=1,W17=1,X17=1,Y17=1,Z17=1),1,ROUND(SUM(F17:Z17)/$X$2,0))</f>
        <v>#DIV/0!</v>
      </c>
    </row>
    <row r="18" spans="1:31" ht="20.100000000000001" customHeight="1" thickBot="1" x14ac:dyDescent="0.3">
      <c r="A18" s="816"/>
      <c r="B18" s="820"/>
      <c r="C18" s="821"/>
      <c r="D18" s="825"/>
      <c r="E18" s="112" t="s">
        <v>120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03"/>
      <c r="AB18" s="104"/>
      <c r="AC18" s="709" t="e">
        <f t="shared" ref="AC18" si="67">IF(OR(F18=1,G18=1,H18=1,I18=1,J18=1,K18=1,L18=1,M18=1,N18=1,O18=1,P18=1,Q18=1,R18=1,V18=1,W18=1,X18=1,Y18=1,Z18=1),1,ROUND(SUM(F18:Z18)/$X$2,2))</f>
        <v>#DIV/0!</v>
      </c>
      <c r="AD18" s="106">
        <f t="shared" si="24"/>
        <v>0</v>
      </c>
      <c r="AE18" s="422" t="e">
        <f>IF(OR(F18=1,G18=1,H18=1,I18=1,J18=1,K18=1,L18=1,M18=1,N18=1,O18=1,P18=1,Q18=1,R18=1,S18=1,T18=1,U18=1,V18=1,W18=1,X18=1,Y18=1,Z18=1),1,ROUND(SUM(F18:Z18)/$X$2,0))</f>
        <v>#DIV/0!</v>
      </c>
    </row>
    <row r="19" spans="1:31" ht="20.100000000000001" customHeight="1" thickTop="1" thickBot="1" x14ac:dyDescent="0.3">
      <c r="A19" s="817"/>
      <c r="B19" s="822"/>
      <c r="C19" s="823"/>
      <c r="D19" s="826"/>
      <c r="E19" s="416" t="s">
        <v>36</v>
      </c>
      <c r="F19" s="411" t="str">
        <f>IFERROR(ROUND(AVERAGE(F17:F18),0),"")</f>
        <v/>
      </c>
      <c r="G19" s="411" t="str">
        <f t="shared" ref="G19" si="68">IFERROR(ROUND(AVERAGE(G17:G18),0),"")</f>
        <v/>
      </c>
      <c r="H19" s="411" t="str">
        <f t="shared" ref="H19" si="69">IFERROR(ROUND(AVERAGE(H17:H18),0),"")</f>
        <v/>
      </c>
      <c r="I19" s="411" t="str">
        <f t="shared" ref="I19" si="70">IFERROR(ROUND(AVERAGE(I17:I18),0),"")</f>
        <v/>
      </c>
      <c r="J19" s="411" t="str">
        <f t="shared" ref="J19" si="71">IFERROR(ROUND(AVERAGE(J17:J18),0),"")</f>
        <v/>
      </c>
      <c r="K19" s="411" t="str">
        <f t="shared" ref="K19" si="72">IFERROR(ROUND(AVERAGE(K17:K18),0),"")</f>
        <v/>
      </c>
      <c r="L19" s="411" t="str">
        <f t="shared" ref="L19" si="73">IFERROR(ROUND(AVERAGE(L17:L18),0),"")</f>
        <v/>
      </c>
      <c r="M19" s="411" t="str">
        <f t="shared" ref="M19" si="74">IFERROR(ROUND(AVERAGE(M17:M18),0),"")</f>
        <v/>
      </c>
      <c r="N19" s="411" t="str">
        <f t="shared" ref="N19" si="75">IFERROR(ROUND(AVERAGE(N17:N18),0),"")</f>
        <v/>
      </c>
      <c r="O19" s="411" t="str">
        <f t="shared" ref="O19" si="76">IFERROR(ROUND(AVERAGE(O17:O18),0),"")</f>
        <v/>
      </c>
      <c r="P19" s="411" t="str">
        <f t="shared" ref="P19" si="77">IFERROR(ROUND(AVERAGE(P17:P18),0),"")</f>
        <v/>
      </c>
      <c r="Q19" s="411" t="str">
        <f t="shared" ref="Q19" si="78">IFERROR(ROUND(AVERAGE(Q17:Q18),0),"")</f>
        <v/>
      </c>
      <c r="R19" s="411" t="str">
        <f t="shared" ref="R19" si="79">IFERROR(ROUND(AVERAGE(R17:R18),0),"")</f>
        <v/>
      </c>
      <c r="S19" s="411" t="str">
        <f t="shared" ref="S19" si="80">IFERROR(ROUND(AVERAGE(S17:S18),0),"")</f>
        <v/>
      </c>
      <c r="T19" s="411" t="str">
        <f t="shared" ref="T19" si="81">IFERROR(ROUND(AVERAGE(T17:T18),0),"")</f>
        <v/>
      </c>
      <c r="U19" s="411" t="str">
        <f t="shared" ref="U19" si="82">IFERROR(ROUND(AVERAGE(U17:U18),0),"")</f>
        <v/>
      </c>
      <c r="V19" s="411" t="str">
        <f t="shared" ref="V19" si="83">IFERROR(ROUND(AVERAGE(V17:V18),0),"")</f>
        <v/>
      </c>
      <c r="W19" s="411" t="str">
        <f t="shared" ref="W19" si="84">IFERROR(ROUND(AVERAGE(W17:W18),0),"")</f>
        <v/>
      </c>
      <c r="X19" s="411" t="str">
        <f t="shared" ref="X19" si="85">IFERROR(ROUND(AVERAGE(X17:X18),0),"")</f>
        <v/>
      </c>
      <c r="Y19" s="411" t="str">
        <f t="shared" ref="Y19" si="86">IFERROR(ROUND(AVERAGE(Y17:Y18),0),"")</f>
        <v/>
      </c>
      <c r="Z19" s="636" t="str">
        <f t="shared" ref="Z19" si="87">IFERROR(ROUND(AVERAGE(Z17:Z18),0),"")</f>
        <v/>
      </c>
      <c r="AA19" s="412">
        <f>AA17+AA18</f>
        <v>0</v>
      </c>
      <c r="AB19" s="413">
        <f>AB17+AB18</f>
        <v>0</v>
      </c>
      <c r="AC19" s="710" t="e">
        <f>IF(OR(F19=1,G19=1,H19=1,I19=1,J19=1,K19=1,L19=1,M19=1,N19=1,O19=1,P19=1,Q19=1,R19=1,V19=1,W19=1,X19=1,Y19=1,Z19=1),1,ROUND(SUM(F19:Z19)/$X$2,2))</f>
        <v>#DIV/0!</v>
      </c>
      <c r="AD19" s="414">
        <f t="shared" si="24"/>
        <v>0</v>
      </c>
      <c r="AE19" s="415" t="e">
        <f>IF(OR(F19=1,G19=1,H19=1,I19=1,J19=1,K19=1,L19=1,M19=1,N19=1,O19=1,P19=1,Q19=1,R19=1,V19=1,W19=1,X19=1,Y19=1,Z19=1),1,ROUND(SUM(F19:Z19)/$X$2,0))</f>
        <v>#DIV/0!</v>
      </c>
    </row>
    <row r="20" spans="1:31" ht="20.100000000000001" customHeight="1" x14ac:dyDescent="0.25">
      <c r="A20" s="815">
        <f>Emrat!A21</f>
        <v>6</v>
      </c>
      <c r="B20" s="818">
        <f>Emrat!B21</f>
        <v>0</v>
      </c>
      <c r="C20" s="819"/>
      <c r="D20" s="824">
        <f>Emrat!C21</f>
        <v>0</v>
      </c>
      <c r="E20" s="97" t="s">
        <v>119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1"/>
      <c r="AB20" s="102"/>
      <c r="AC20" s="708" t="e">
        <f>IF(OR(F20=1,G20=1,H20=1,I20=1,J20=1,K20=1,L20=1,M20=1,N20=1,O20=1,P20=1,Q20=1,R20=1,V20=1,W20=1,X20=1,Y20=1,Z20=1),1,ROUND(SUM(F20:Z20)/$X$2,2))</f>
        <v>#DIV/0!</v>
      </c>
      <c r="AD20" s="105">
        <f t="shared" si="24"/>
        <v>0</v>
      </c>
      <c r="AE20" s="107" t="e">
        <f>IF(OR(F20=1,G20=1,H20=1,I20=1,J20=1,K20=1,L20=1,M20=1,N20=1,O20=1,P20=1,Q20=1,R20=1,S20=1,T20=1,U20=1,V20=1,W20=1,X20=1,Y20=1,Z20=1),1,ROUND(SUM(F20:Z20)/$X$2,0))</f>
        <v>#DIV/0!</v>
      </c>
    </row>
    <row r="21" spans="1:31" ht="20.100000000000001" customHeight="1" thickBot="1" x14ac:dyDescent="0.3">
      <c r="A21" s="816"/>
      <c r="B21" s="820"/>
      <c r="C21" s="821"/>
      <c r="D21" s="825"/>
      <c r="E21" s="112" t="s">
        <v>120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03"/>
      <c r="AB21" s="104"/>
      <c r="AC21" s="709" t="e">
        <f t="shared" ref="AC21" si="88">IF(OR(F21=1,G21=1,H21=1,I21=1,J21=1,K21=1,L21=1,M21=1,N21=1,O21=1,P21=1,Q21=1,R21=1,V21=1,W21=1,X21=1,Y21=1,Z21=1),1,ROUND(SUM(F21:Z21)/$X$2,2))</f>
        <v>#DIV/0!</v>
      </c>
      <c r="AD21" s="106">
        <f t="shared" si="24"/>
        <v>0</v>
      </c>
      <c r="AE21" s="422" t="e">
        <f>IF(OR(F21=1,G21=1,H21=1,I21=1,J21=1,K21=1,L21=1,M21=1,N21=1,O21=1,P21=1,Q21=1,R21=1,S21=1,T21=1,U21=1,V21=1,W21=1,X21=1,Y21=1,Z21=1),1,ROUND(SUM(F21:Z21)/$X$2,0))</f>
        <v>#DIV/0!</v>
      </c>
    </row>
    <row r="22" spans="1:31" ht="20.100000000000001" customHeight="1" thickTop="1" thickBot="1" x14ac:dyDescent="0.3">
      <c r="A22" s="817"/>
      <c r="B22" s="822"/>
      <c r="C22" s="823"/>
      <c r="D22" s="826"/>
      <c r="E22" s="416" t="s">
        <v>36</v>
      </c>
      <c r="F22" s="411" t="str">
        <f>IFERROR(ROUND(AVERAGE(F20:F21),0),"")</f>
        <v/>
      </c>
      <c r="G22" s="411" t="str">
        <f t="shared" ref="G22" si="89">IFERROR(ROUND(AVERAGE(G20:G21),0),"")</f>
        <v/>
      </c>
      <c r="H22" s="411" t="str">
        <f t="shared" ref="H22" si="90">IFERROR(ROUND(AVERAGE(H20:H21),0),"")</f>
        <v/>
      </c>
      <c r="I22" s="411" t="str">
        <f t="shared" ref="I22" si="91">IFERROR(ROUND(AVERAGE(I20:I21),0),"")</f>
        <v/>
      </c>
      <c r="J22" s="411" t="str">
        <f t="shared" ref="J22" si="92">IFERROR(ROUND(AVERAGE(J20:J21),0),"")</f>
        <v/>
      </c>
      <c r="K22" s="411" t="str">
        <f t="shared" ref="K22" si="93">IFERROR(ROUND(AVERAGE(K20:K21),0),"")</f>
        <v/>
      </c>
      <c r="L22" s="411" t="str">
        <f t="shared" ref="L22" si="94">IFERROR(ROUND(AVERAGE(L20:L21),0),"")</f>
        <v/>
      </c>
      <c r="M22" s="411" t="str">
        <f t="shared" ref="M22" si="95">IFERROR(ROUND(AVERAGE(M20:M21),0),"")</f>
        <v/>
      </c>
      <c r="N22" s="411" t="str">
        <f t="shared" ref="N22" si="96">IFERROR(ROUND(AVERAGE(N20:N21),0),"")</f>
        <v/>
      </c>
      <c r="O22" s="411" t="str">
        <f t="shared" ref="O22" si="97">IFERROR(ROUND(AVERAGE(O20:O21),0),"")</f>
        <v/>
      </c>
      <c r="P22" s="411" t="str">
        <f t="shared" ref="P22" si="98">IFERROR(ROUND(AVERAGE(P20:P21),0),"")</f>
        <v/>
      </c>
      <c r="Q22" s="411" t="str">
        <f t="shared" ref="Q22" si="99">IFERROR(ROUND(AVERAGE(Q20:Q21),0),"")</f>
        <v/>
      </c>
      <c r="R22" s="411" t="str">
        <f t="shared" ref="R22" si="100">IFERROR(ROUND(AVERAGE(R20:R21),0),"")</f>
        <v/>
      </c>
      <c r="S22" s="411" t="str">
        <f t="shared" ref="S22" si="101">IFERROR(ROUND(AVERAGE(S20:S21),0),"")</f>
        <v/>
      </c>
      <c r="T22" s="411" t="str">
        <f t="shared" ref="T22" si="102">IFERROR(ROUND(AVERAGE(T20:T21),0),"")</f>
        <v/>
      </c>
      <c r="U22" s="411" t="str">
        <f t="shared" ref="U22" si="103">IFERROR(ROUND(AVERAGE(U20:U21),0),"")</f>
        <v/>
      </c>
      <c r="V22" s="411" t="str">
        <f t="shared" ref="V22" si="104">IFERROR(ROUND(AVERAGE(V20:V21),0),"")</f>
        <v/>
      </c>
      <c r="W22" s="411" t="str">
        <f t="shared" ref="W22" si="105">IFERROR(ROUND(AVERAGE(W20:W21),0),"")</f>
        <v/>
      </c>
      <c r="X22" s="411" t="str">
        <f t="shared" ref="X22" si="106">IFERROR(ROUND(AVERAGE(X20:X21),0),"")</f>
        <v/>
      </c>
      <c r="Y22" s="411" t="str">
        <f t="shared" ref="Y22" si="107">IFERROR(ROUND(AVERAGE(Y20:Y21),0),"")</f>
        <v/>
      </c>
      <c r="Z22" s="636" t="str">
        <f t="shared" ref="Z22" si="108">IFERROR(ROUND(AVERAGE(Z20:Z21),0),"")</f>
        <v/>
      </c>
      <c r="AA22" s="412">
        <f>AA20+AA21</f>
        <v>0</v>
      </c>
      <c r="AB22" s="413">
        <f>AB20+AB21</f>
        <v>0</v>
      </c>
      <c r="AC22" s="710" t="e">
        <f>IF(OR(F22=1,G22=1,H22=1,I22=1,J22=1,K22=1,L22=1,M22=1,N22=1,O22=1,P22=1,Q22=1,R22=1,V22=1,W22=1,X22=1,Y22=1,Z22=1),1,ROUND(SUM(F22:Z22)/$X$2,2))</f>
        <v>#DIV/0!</v>
      </c>
      <c r="AD22" s="414">
        <f t="shared" si="24"/>
        <v>0</v>
      </c>
      <c r="AE22" s="415" t="e">
        <f>IF(OR(F22=1,G22=1,H22=1,I22=1,J22=1,K22=1,L22=1,M22=1,N22=1,O22=1,P22=1,Q22=1,R22=1,V22=1,W22=1,X22=1,Y22=1,Z22=1),1,ROUND(SUM(F22:Z22)/$X$2,0))</f>
        <v>#DIV/0!</v>
      </c>
    </row>
    <row r="23" spans="1:31" ht="20.100000000000001" customHeight="1" x14ac:dyDescent="0.25">
      <c r="A23" s="815">
        <f>Emrat!A24</f>
        <v>7</v>
      </c>
      <c r="B23" s="818">
        <f>Emrat!B24</f>
        <v>0</v>
      </c>
      <c r="C23" s="819"/>
      <c r="D23" s="824">
        <f>Emrat!C24</f>
        <v>0</v>
      </c>
      <c r="E23" s="97" t="s">
        <v>119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634"/>
      <c r="AA23" s="101"/>
      <c r="AB23" s="102"/>
      <c r="AC23" s="708" t="e">
        <f t="shared" ref="AC23" si="109">IF(OR(F23=1,G23=1,H23=1,I23=1,J23=1,K23=1,L23=1,M23=1,N23=1,O23=1,P23=1,Q23=1,R23=1,V23=1,W23=1,X23=1,Y23=1,Z23=1),1,ROUND(SUM(F23:Z23)/$X$2,2))</f>
        <v>#DIV/0!</v>
      </c>
      <c r="AD23" s="105">
        <f t="shared" ref="AD23:AD86" si="110">COUNTIF(F23:Z23,"=1")</f>
        <v>0</v>
      </c>
      <c r="AE23" s="107" t="e">
        <f t="shared" ref="AE23:AE24" si="111">IF(OR(F23=1,G23=1,H23=1,I23=1,J23=1,K23=1,L23=1,M23=1,N23=1,O23=1,P23=1,Q23=1,R23=1,S23=1,T23=1,U23=1,V23=1,W23=1,X23=1,Y23=1,Z23=1),1,ROUND(SUM(F23:Z23)/$X$2,0))</f>
        <v>#DIV/0!</v>
      </c>
    </row>
    <row r="24" spans="1:31" ht="20.100000000000001" customHeight="1" thickBot="1" x14ac:dyDescent="0.3">
      <c r="A24" s="816"/>
      <c r="B24" s="820"/>
      <c r="C24" s="821"/>
      <c r="D24" s="825"/>
      <c r="E24" s="112" t="s">
        <v>120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635"/>
      <c r="AA24" s="103"/>
      <c r="AB24" s="104"/>
      <c r="AC24" s="709" t="e">
        <f t="shared" ref="AC24:AC87" si="112">IF(OR(F24=1,G24=1,H24=1,I24=1,J24=1,K24=1,L24=1,M24=1,N24=1,O24=1,P24=1,Q24=1,R24=1,V24=1,W24=1,X24=1,Y24=1,Z24=1),1,ROUND(SUM(F24:Z24)/$X$2,2))</f>
        <v>#DIV/0!</v>
      </c>
      <c r="AD24" s="106">
        <f t="shared" si="110"/>
        <v>0</v>
      </c>
      <c r="AE24" s="422" t="e">
        <f t="shared" si="111"/>
        <v>#DIV/0!</v>
      </c>
    </row>
    <row r="25" spans="1:31" ht="20.100000000000001" customHeight="1" thickTop="1" thickBot="1" x14ac:dyDescent="0.3">
      <c r="A25" s="817"/>
      <c r="B25" s="822"/>
      <c r="C25" s="823"/>
      <c r="D25" s="826"/>
      <c r="E25" s="416" t="s">
        <v>36</v>
      </c>
      <c r="F25" s="411" t="str">
        <f t="shared" ref="F25" si="113">IFERROR(ROUND(AVERAGE(F23:F24),0),"")</f>
        <v/>
      </c>
      <c r="G25" s="411" t="str">
        <f t="shared" ref="G25" si="114">IFERROR(ROUND(AVERAGE(G23:G24),0),"")</f>
        <v/>
      </c>
      <c r="H25" s="411" t="str">
        <f t="shared" ref="H25" si="115">IFERROR(ROUND(AVERAGE(H23:H24),0),"")</f>
        <v/>
      </c>
      <c r="I25" s="411" t="str">
        <f t="shared" ref="I25" si="116">IFERROR(ROUND(AVERAGE(I23:I24),0),"")</f>
        <v/>
      </c>
      <c r="J25" s="411" t="str">
        <f t="shared" ref="J25" si="117">IFERROR(ROUND(AVERAGE(J23:J24),0),"")</f>
        <v/>
      </c>
      <c r="K25" s="411" t="str">
        <f t="shared" ref="K25" si="118">IFERROR(ROUND(AVERAGE(K23:K24),0),"")</f>
        <v/>
      </c>
      <c r="L25" s="411" t="str">
        <f t="shared" ref="L25" si="119">IFERROR(ROUND(AVERAGE(L23:L24),0),"")</f>
        <v/>
      </c>
      <c r="M25" s="411" t="str">
        <f t="shared" ref="M25" si="120">IFERROR(ROUND(AVERAGE(M23:M24),0),"")</f>
        <v/>
      </c>
      <c r="N25" s="411" t="str">
        <f t="shared" ref="N25" si="121">IFERROR(ROUND(AVERAGE(N23:N24),0),"")</f>
        <v/>
      </c>
      <c r="O25" s="411" t="str">
        <f t="shared" ref="O25" si="122">IFERROR(ROUND(AVERAGE(O23:O24),0),"")</f>
        <v/>
      </c>
      <c r="P25" s="411" t="str">
        <f t="shared" ref="P25" si="123">IFERROR(ROUND(AVERAGE(P23:P24),0),"")</f>
        <v/>
      </c>
      <c r="Q25" s="411" t="str">
        <f t="shared" ref="Q25" si="124">IFERROR(ROUND(AVERAGE(Q23:Q24),0),"")</f>
        <v/>
      </c>
      <c r="R25" s="411" t="str">
        <f t="shared" ref="R25" si="125">IFERROR(ROUND(AVERAGE(R23:R24),0),"")</f>
        <v/>
      </c>
      <c r="S25" s="411" t="str">
        <f t="shared" ref="S25" si="126">IFERROR(ROUND(AVERAGE(S23:S24),0),"")</f>
        <v/>
      </c>
      <c r="T25" s="411" t="str">
        <f t="shared" ref="T25" si="127">IFERROR(ROUND(AVERAGE(T23:T24),0),"")</f>
        <v/>
      </c>
      <c r="U25" s="411" t="str">
        <f t="shared" ref="U25" si="128">IFERROR(ROUND(AVERAGE(U23:U24),0),"")</f>
        <v/>
      </c>
      <c r="V25" s="411" t="str">
        <f t="shared" ref="V25" si="129">IFERROR(ROUND(AVERAGE(V23:V24),0),"")</f>
        <v/>
      </c>
      <c r="W25" s="411" t="str">
        <f t="shared" ref="W25" si="130">IFERROR(ROUND(AVERAGE(W23:W24),0),"")</f>
        <v/>
      </c>
      <c r="X25" s="411" t="str">
        <f t="shared" ref="X25" si="131">IFERROR(ROUND(AVERAGE(X23:X24),0),"")</f>
        <v/>
      </c>
      <c r="Y25" s="411" t="str">
        <f t="shared" ref="Y25" si="132">IFERROR(ROUND(AVERAGE(Y23:Y24),0),"")</f>
        <v/>
      </c>
      <c r="Z25" s="636" t="str">
        <f t="shared" ref="Z25" si="133">IFERROR(ROUND(AVERAGE(Z23:Z24),0),"")</f>
        <v/>
      </c>
      <c r="AA25" s="412">
        <f t="shared" ref="AA25:AB25" si="134">AA23+AA24</f>
        <v>0</v>
      </c>
      <c r="AB25" s="413">
        <f t="shared" si="134"/>
        <v>0</v>
      </c>
      <c r="AC25" s="710" t="e">
        <f t="shared" si="112"/>
        <v>#DIV/0!</v>
      </c>
      <c r="AD25" s="414">
        <f t="shared" si="110"/>
        <v>0</v>
      </c>
      <c r="AE25" s="415" t="e">
        <f>IF(OR(F25=1,G25=1,H25=1,I25=1,J25=1,K25=1,L25=1,M25=1,N25=1,O25=1,P25=1,Q25=1,R25=1,V25=1,W25=1,X25=1,Y25=1,Z25=1),1,ROUND(SUM(F25:Z25)/$X$2,0))</f>
        <v>#DIV/0!</v>
      </c>
    </row>
    <row r="26" spans="1:31" ht="20.100000000000001" customHeight="1" x14ac:dyDescent="0.25">
      <c r="A26" s="815">
        <f>Emrat!A27</f>
        <v>8</v>
      </c>
      <c r="B26" s="818">
        <f>Emrat!B27</f>
        <v>0</v>
      </c>
      <c r="C26" s="819"/>
      <c r="D26" s="824">
        <f>Emrat!C27</f>
        <v>0</v>
      </c>
      <c r="E26" s="118" t="s">
        <v>119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634"/>
      <c r="AA26" s="101"/>
      <c r="AB26" s="102"/>
      <c r="AC26" s="708" t="e">
        <f t="shared" si="112"/>
        <v>#DIV/0!</v>
      </c>
      <c r="AD26" s="105">
        <f t="shared" si="110"/>
        <v>0</v>
      </c>
      <c r="AE26" s="107" t="e">
        <f t="shared" ref="AE26:AE27" si="135">IF(OR(F26=1,G26=1,H26=1,I26=1,J26=1,K26=1,L26=1,M26=1,N26=1,O26=1,P26=1,Q26=1,R26=1,S26=1,T26=1,U26=1,V26=1,W26=1,X26=1,Y26=1,Z26=1),1,ROUND(SUM(F26:Z26)/$X$2,0))</f>
        <v>#DIV/0!</v>
      </c>
    </row>
    <row r="27" spans="1:31" ht="20.100000000000001" customHeight="1" thickBot="1" x14ac:dyDescent="0.3">
      <c r="A27" s="816"/>
      <c r="B27" s="820"/>
      <c r="C27" s="821"/>
      <c r="D27" s="825"/>
      <c r="E27" s="112" t="s">
        <v>120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635"/>
      <c r="AA27" s="103"/>
      <c r="AB27" s="104"/>
      <c r="AC27" s="709" t="e">
        <f t="shared" si="112"/>
        <v>#DIV/0!</v>
      </c>
      <c r="AD27" s="106">
        <f t="shared" si="110"/>
        <v>0</v>
      </c>
      <c r="AE27" s="422" t="e">
        <f t="shared" si="135"/>
        <v>#DIV/0!</v>
      </c>
    </row>
    <row r="28" spans="1:31" ht="20.100000000000001" customHeight="1" thickTop="1" thickBot="1" x14ac:dyDescent="0.3">
      <c r="A28" s="817"/>
      <c r="B28" s="822"/>
      <c r="C28" s="823"/>
      <c r="D28" s="826"/>
      <c r="E28" s="418" t="s">
        <v>36</v>
      </c>
      <c r="F28" s="411" t="str">
        <f t="shared" ref="F28" si="136">IFERROR(ROUND(AVERAGE(F26:F27),0),"")</f>
        <v/>
      </c>
      <c r="G28" s="411" t="str">
        <f t="shared" ref="G28" si="137">IFERROR(ROUND(AVERAGE(G26:G27),0),"")</f>
        <v/>
      </c>
      <c r="H28" s="411" t="str">
        <f t="shared" ref="H28" si="138">IFERROR(ROUND(AVERAGE(H26:H27),0),"")</f>
        <v/>
      </c>
      <c r="I28" s="411" t="str">
        <f t="shared" ref="I28" si="139">IFERROR(ROUND(AVERAGE(I26:I27),0),"")</f>
        <v/>
      </c>
      <c r="J28" s="411" t="str">
        <f t="shared" ref="J28" si="140">IFERROR(ROUND(AVERAGE(J26:J27),0),"")</f>
        <v/>
      </c>
      <c r="K28" s="411" t="str">
        <f t="shared" ref="K28" si="141">IFERROR(ROUND(AVERAGE(K26:K27),0),"")</f>
        <v/>
      </c>
      <c r="L28" s="411" t="str">
        <f t="shared" ref="L28" si="142">IFERROR(ROUND(AVERAGE(L26:L27),0),"")</f>
        <v/>
      </c>
      <c r="M28" s="411" t="str">
        <f t="shared" ref="M28" si="143">IFERROR(ROUND(AVERAGE(M26:M27),0),"")</f>
        <v/>
      </c>
      <c r="N28" s="411" t="str">
        <f t="shared" ref="N28" si="144">IFERROR(ROUND(AVERAGE(N26:N27),0),"")</f>
        <v/>
      </c>
      <c r="O28" s="411" t="str">
        <f t="shared" ref="O28" si="145">IFERROR(ROUND(AVERAGE(O26:O27),0),"")</f>
        <v/>
      </c>
      <c r="P28" s="411" t="str">
        <f t="shared" ref="P28" si="146">IFERROR(ROUND(AVERAGE(P26:P27),0),"")</f>
        <v/>
      </c>
      <c r="Q28" s="411" t="str">
        <f t="shared" ref="Q28" si="147">IFERROR(ROUND(AVERAGE(Q26:Q27),0),"")</f>
        <v/>
      </c>
      <c r="R28" s="411" t="str">
        <f t="shared" ref="R28" si="148">IFERROR(ROUND(AVERAGE(R26:R27),0),"")</f>
        <v/>
      </c>
      <c r="S28" s="411" t="str">
        <f t="shared" ref="S28" si="149">IFERROR(ROUND(AVERAGE(S26:S27),0),"")</f>
        <v/>
      </c>
      <c r="T28" s="411" t="str">
        <f t="shared" ref="T28" si="150">IFERROR(ROUND(AVERAGE(T26:T27),0),"")</f>
        <v/>
      </c>
      <c r="U28" s="411" t="str">
        <f t="shared" ref="U28" si="151">IFERROR(ROUND(AVERAGE(U26:U27),0),"")</f>
        <v/>
      </c>
      <c r="V28" s="411" t="str">
        <f t="shared" ref="V28" si="152">IFERROR(ROUND(AVERAGE(V26:V27),0),"")</f>
        <v/>
      </c>
      <c r="W28" s="411" t="str">
        <f t="shared" ref="W28" si="153">IFERROR(ROUND(AVERAGE(W26:W27),0),"")</f>
        <v/>
      </c>
      <c r="X28" s="411" t="str">
        <f t="shared" ref="X28" si="154">IFERROR(ROUND(AVERAGE(X26:X27),0),"")</f>
        <v/>
      </c>
      <c r="Y28" s="411" t="str">
        <f t="shared" ref="Y28" si="155">IFERROR(ROUND(AVERAGE(Y26:Y27),0),"")</f>
        <v/>
      </c>
      <c r="Z28" s="636" t="str">
        <f t="shared" ref="Z28" si="156">IFERROR(ROUND(AVERAGE(Z26:Z27),0),"")</f>
        <v/>
      </c>
      <c r="AA28" s="412">
        <f t="shared" ref="AA28:AB28" si="157">AA26+AA27</f>
        <v>0</v>
      </c>
      <c r="AB28" s="413">
        <f t="shared" si="157"/>
        <v>0</v>
      </c>
      <c r="AC28" s="710" t="e">
        <f t="shared" si="112"/>
        <v>#DIV/0!</v>
      </c>
      <c r="AD28" s="414">
        <f t="shared" si="110"/>
        <v>0</v>
      </c>
      <c r="AE28" s="415" t="e">
        <f>IF(OR(F28=1,G28=1,H28=1,I28=1,J28=1,K28=1,L28=1,M28=1,N28=1,O28=1,P28=1,Q28=1,R28=1,V28=1,W28=1,X28=1,Y28=1,Z28=1),1,ROUND(SUM(F28:Z28)/$X$2,0))</f>
        <v>#DIV/0!</v>
      </c>
    </row>
    <row r="29" spans="1:31" ht="20.100000000000001" customHeight="1" x14ac:dyDescent="0.25">
      <c r="A29" s="815">
        <f>Emrat!A30</f>
        <v>9</v>
      </c>
      <c r="B29" s="818">
        <f>Emrat!B30</f>
        <v>0</v>
      </c>
      <c r="C29" s="819"/>
      <c r="D29" s="824">
        <f>Emrat!C30</f>
        <v>0</v>
      </c>
      <c r="E29" s="97" t="s">
        <v>119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634"/>
      <c r="AA29" s="101"/>
      <c r="AB29" s="102"/>
      <c r="AC29" s="708" t="e">
        <f t="shared" si="112"/>
        <v>#DIV/0!</v>
      </c>
      <c r="AD29" s="105">
        <f t="shared" si="110"/>
        <v>0</v>
      </c>
      <c r="AE29" s="107" t="e">
        <f t="shared" ref="AE29:AE30" si="158">IF(OR(F29=1,G29=1,H29=1,I29=1,J29=1,K29=1,L29=1,M29=1,N29=1,O29=1,P29=1,Q29=1,R29=1,S29=1,T29=1,U29=1,V29=1,W29=1,X29=1,Y29=1,Z29=1),1,ROUND(SUM(F29:Z29)/$X$2,0))</f>
        <v>#DIV/0!</v>
      </c>
    </row>
    <row r="30" spans="1:31" ht="20.100000000000001" customHeight="1" thickBot="1" x14ac:dyDescent="0.3">
      <c r="A30" s="816"/>
      <c r="B30" s="820"/>
      <c r="C30" s="821"/>
      <c r="D30" s="825"/>
      <c r="E30" s="112" t="s">
        <v>120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635"/>
      <c r="AA30" s="103"/>
      <c r="AB30" s="104"/>
      <c r="AC30" s="709" t="e">
        <f t="shared" si="112"/>
        <v>#DIV/0!</v>
      </c>
      <c r="AD30" s="106">
        <f t="shared" si="110"/>
        <v>0</v>
      </c>
      <c r="AE30" s="422" t="e">
        <f t="shared" si="158"/>
        <v>#DIV/0!</v>
      </c>
    </row>
    <row r="31" spans="1:31" ht="20.100000000000001" customHeight="1" thickTop="1" thickBot="1" x14ac:dyDescent="0.3">
      <c r="A31" s="817"/>
      <c r="B31" s="822"/>
      <c r="C31" s="823"/>
      <c r="D31" s="826"/>
      <c r="E31" s="416" t="s">
        <v>36</v>
      </c>
      <c r="F31" s="411" t="str">
        <f t="shared" ref="F31" si="159">IFERROR(ROUND(AVERAGE(F29:F30),0),"")</f>
        <v/>
      </c>
      <c r="G31" s="411" t="str">
        <f t="shared" ref="G31" si="160">IFERROR(ROUND(AVERAGE(G29:G30),0),"")</f>
        <v/>
      </c>
      <c r="H31" s="411" t="str">
        <f t="shared" ref="H31" si="161">IFERROR(ROUND(AVERAGE(H29:H30),0),"")</f>
        <v/>
      </c>
      <c r="I31" s="411" t="str">
        <f t="shared" ref="I31" si="162">IFERROR(ROUND(AVERAGE(I29:I30),0),"")</f>
        <v/>
      </c>
      <c r="J31" s="411" t="str">
        <f t="shared" ref="J31" si="163">IFERROR(ROUND(AVERAGE(J29:J30),0),"")</f>
        <v/>
      </c>
      <c r="K31" s="411" t="str">
        <f t="shared" ref="K31" si="164">IFERROR(ROUND(AVERAGE(K29:K30),0),"")</f>
        <v/>
      </c>
      <c r="L31" s="411" t="str">
        <f t="shared" ref="L31" si="165">IFERROR(ROUND(AVERAGE(L29:L30),0),"")</f>
        <v/>
      </c>
      <c r="M31" s="411" t="str">
        <f t="shared" ref="M31" si="166">IFERROR(ROUND(AVERAGE(M29:M30),0),"")</f>
        <v/>
      </c>
      <c r="N31" s="411" t="str">
        <f t="shared" ref="N31" si="167">IFERROR(ROUND(AVERAGE(N29:N30),0),"")</f>
        <v/>
      </c>
      <c r="O31" s="411" t="str">
        <f t="shared" ref="O31" si="168">IFERROR(ROUND(AVERAGE(O29:O30),0),"")</f>
        <v/>
      </c>
      <c r="P31" s="411" t="str">
        <f t="shared" ref="P31" si="169">IFERROR(ROUND(AVERAGE(P29:P30),0),"")</f>
        <v/>
      </c>
      <c r="Q31" s="411" t="str">
        <f t="shared" ref="Q31" si="170">IFERROR(ROUND(AVERAGE(Q29:Q30),0),"")</f>
        <v/>
      </c>
      <c r="R31" s="411" t="str">
        <f t="shared" ref="R31" si="171">IFERROR(ROUND(AVERAGE(R29:R30),0),"")</f>
        <v/>
      </c>
      <c r="S31" s="411" t="str">
        <f t="shared" ref="S31" si="172">IFERROR(ROUND(AVERAGE(S29:S30),0),"")</f>
        <v/>
      </c>
      <c r="T31" s="411" t="str">
        <f t="shared" ref="T31" si="173">IFERROR(ROUND(AVERAGE(T29:T30),0),"")</f>
        <v/>
      </c>
      <c r="U31" s="411" t="str">
        <f t="shared" ref="U31" si="174">IFERROR(ROUND(AVERAGE(U29:U30),0),"")</f>
        <v/>
      </c>
      <c r="V31" s="411" t="str">
        <f t="shared" ref="V31" si="175">IFERROR(ROUND(AVERAGE(V29:V30),0),"")</f>
        <v/>
      </c>
      <c r="W31" s="411" t="str">
        <f t="shared" ref="W31" si="176">IFERROR(ROUND(AVERAGE(W29:W30),0),"")</f>
        <v/>
      </c>
      <c r="X31" s="411" t="str">
        <f t="shared" ref="X31" si="177">IFERROR(ROUND(AVERAGE(X29:X30),0),"")</f>
        <v/>
      </c>
      <c r="Y31" s="411" t="str">
        <f t="shared" ref="Y31" si="178">IFERROR(ROUND(AVERAGE(Y29:Y30),0),"")</f>
        <v/>
      </c>
      <c r="Z31" s="636" t="str">
        <f t="shared" ref="Z31" si="179">IFERROR(ROUND(AVERAGE(Z29:Z30),0),"")</f>
        <v/>
      </c>
      <c r="AA31" s="412">
        <f t="shared" ref="AA31:AB31" si="180">AA29+AA30</f>
        <v>0</v>
      </c>
      <c r="AB31" s="413">
        <f t="shared" si="180"/>
        <v>0</v>
      </c>
      <c r="AC31" s="710" t="e">
        <f t="shared" si="112"/>
        <v>#DIV/0!</v>
      </c>
      <c r="AD31" s="414">
        <f t="shared" si="110"/>
        <v>0</v>
      </c>
      <c r="AE31" s="415" t="e">
        <f>IF(OR(F31=1,G31=1,H31=1,I31=1,J31=1,K31=1,L31=1,M31=1,N31=1,O31=1,P31=1,Q31=1,R31=1,V31=1,W31=1,X31=1,Y31=1,Z31=1),1,ROUND(SUM(F31:Z31)/$X$2,0))</f>
        <v>#DIV/0!</v>
      </c>
    </row>
    <row r="32" spans="1:31" ht="20.100000000000001" customHeight="1" x14ac:dyDescent="0.25">
      <c r="A32" s="815">
        <f>Emrat!A33</f>
        <v>10</v>
      </c>
      <c r="B32" s="818">
        <f>Emrat!B33</f>
        <v>0</v>
      </c>
      <c r="C32" s="819"/>
      <c r="D32" s="824">
        <f>Emrat!C33</f>
        <v>0</v>
      </c>
      <c r="E32" s="97" t="s">
        <v>119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634"/>
      <c r="AA32" s="101"/>
      <c r="AB32" s="102"/>
      <c r="AC32" s="708" t="e">
        <f t="shared" si="112"/>
        <v>#DIV/0!</v>
      </c>
      <c r="AD32" s="105">
        <f t="shared" si="110"/>
        <v>0</v>
      </c>
      <c r="AE32" s="107" t="e">
        <f t="shared" ref="AE32:AE33" si="181">IF(OR(F32=1,G32=1,H32=1,I32=1,J32=1,K32=1,L32=1,M32=1,N32=1,O32=1,P32=1,Q32=1,R32=1,S32=1,T32=1,U32=1,V32=1,W32=1,X32=1,Y32=1,Z32=1),1,ROUND(SUM(F32:Z32)/$X$2,0))</f>
        <v>#DIV/0!</v>
      </c>
    </row>
    <row r="33" spans="1:31" ht="20.100000000000001" customHeight="1" thickBot="1" x14ac:dyDescent="0.3">
      <c r="A33" s="816"/>
      <c r="B33" s="820"/>
      <c r="C33" s="821"/>
      <c r="D33" s="825"/>
      <c r="E33" s="112" t="s">
        <v>120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35"/>
      <c r="AA33" s="103"/>
      <c r="AB33" s="104"/>
      <c r="AC33" s="709" t="e">
        <f t="shared" si="112"/>
        <v>#DIV/0!</v>
      </c>
      <c r="AD33" s="106">
        <f t="shared" si="110"/>
        <v>0</v>
      </c>
      <c r="AE33" s="422" t="e">
        <f t="shared" si="181"/>
        <v>#DIV/0!</v>
      </c>
    </row>
    <row r="34" spans="1:31" ht="20.100000000000001" customHeight="1" thickTop="1" thickBot="1" x14ac:dyDescent="0.3">
      <c r="A34" s="817"/>
      <c r="B34" s="822"/>
      <c r="C34" s="823"/>
      <c r="D34" s="826"/>
      <c r="E34" s="416" t="s">
        <v>36</v>
      </c>
      <c r="F34" s="411" t="str">
        <f t="shared" ref="F34" si="182">IFERROR(ROUND(AVERAGE(F32:F33),0),"")</f>
        <v/>
      </c>
      <c r="G34" s="411" t="str">
        <f t="shared" ref="G34" si="183">IFERROR(ROUND(AVERAGE(G32:G33),0),"")</f>
        <v/>
      </c>
      <c r="H34" s="411" t="str">
        <f t="shared" ref="H34" si="184">IFERROR(ROUND(AVERAGE(H32:H33),0),"")</f>
        <v/>
      </c>
      <c r="I34" s="411" t="str">
        <f t="shared" ref="I34" si="185">IFERROR(ROUND(AVERAGE(I32:I33),0),"")</f>
        <v/>
      </c>
      <c r="J34" s="411" t="str">
        <f t="shared" ref="J34" si="186">IFERROR(ROUND(AVERAGE(J32:J33),0),"")</f>
        <v/>
      </c>
      <c r="K34" s="411" t="str">
        <f t="shared" ref="K34" si="187">IFERROR(ROUND(AVERAGE(K32:K33),0),"")</f>
        <v/>
      </c>
      <c r="L34" s="411" t="str">
        <f t="shared" ref="L34" si="188">IFERROR(ROUND(AVERAGE(L32:L33),0),"")</f>
        <v/>
      </c>
      <c r="M34" s="411" t="str">
        <f t="shared" ref="M34" si="189">IFERROR(ROUND(AVERAGE(M32:M33),0),"")</f>
        <v/>
      </c>
      <c r="N34" s="411" t="str">
        <f t="shared" ref="N34" si="190">IFERROR(ROUND(AVERAGE(N32:N33),0),"")</f>
        <v/>
      </c>
      <c r="O34" s="411" t="str">
        <f t="shared" ref="O34" si="191">IFERROR(ROUND(AVERAGE(O32:O33),0),"")</f>
        <v/>
      </c>
      <c r="P34" s="411" t="str">
        <f t="shared" ref="P34" si="192">IFERROR(ROUND(AVERAGE(P32:P33),0),"")</f>
        <v/>
      </c>
      <c r="Q34" s="411" t="str">
        <f t="shared" ref="Q34" si="193">IFERROR(ROUND(AVERAGE(Q32:Q33),0),"")</f>
        <v/>
      </c>
      <c r="R34" s="411" t="str">
        <f t="shared" ref="R34" si="194">IFERROR(ROUND(AVERAGE(R32:R33),0),"")</f>
        <v/>
      </c>
      <c r="S34" s="411" t="str">
        <f t="shared" ref="S34" si="195">IFERROR(ROUND(AVERAGE(S32:S33),0),"")</f>
        <v/>
      </c>
      <c r="T34" s="411" t="str">
        <f t="shared" ref="T34" si="196">IFERROR(ROUND(AVERAGE(T32:T33),0),"")</f>
        <v/>
      </c>
      <c r="U34" s="411" t="str">
        <f t="shared" ref="U34" si="197">IFERROR(ROUND(AVERAGE(U32:U33),0),"")</f>
        <v/>
      </c>
      <c r="V34" s="411" t="str">
        <f t="shared" ref="V34" si="198">IFERROR(ROUND(AVERAGE(V32:V33),0),"")</f>
        <v/>
      </c>
      <c r="W34" s="411" t="str">
        <f t="shared" ref="W34" si="199">IFERROR(ROUND(AVERAGE(W32:W33),0),"")</f>
        <v/>
      </c>
      <c r="X34" s="411" t="str">
        <f t="shared" ref="X34" si="200">IFERROR(ROUND(AVERAGE(X32:X33),0),"")</f>
        <v/>
      </c>
      <c r="Y34" s="411" t="str">
        <f t="shared" ref="Y34" si="201">IFERROR(ROUND(AVERAGE(Y32:Y33),0),"")</f>
        <v/>
      </c>
      <c r="Z34" s="636" t="str">
        <f t="shared" ref="Z34" si="202">IFERROR(ROUND(AVERAGE(Z32:Z33),0),"")</f>
        <v/>
      </c>
      <c r="AA34" s="412">
        <f t="shared" ref="AA34:AB34" si="203">AA32+AA33</f>
        <v>0</v>
      </c>
      <c r="AB34" s="413">
        <f t="shared" si="203"/>
        <v>0</v>
      </c>
      <c r="AC34" s="710" t="e">
        <f t="shared" si="112"/>
        <v>#DIV/0!</v>
      </c>
      <c r="AD34" s="414">
        <f t="shared" si="110"/>
        <v>0</v>
      </c>
      <c r="AE34" s="415" t="e">
        <f>IF(OR(F34=1,G34=1,H34=1,I34=1,J34=1,K34=1,L34=1,M34=1,N34=1,O34=1,P34=1,Q34=1,R34=1,V34=1,W34=1,X34=1,Y34=1,Z34=1),1,ROUND(SUM(F34:Z34)/$X$2,0))</f>
        <v>#DIV/0!</v>
      </c>
    </row>
    <row r="35" spans="1:31" ht="20.100000000000001" customHeight="1" x14ac:dyDescent="0.25">
      <c r="A35" s="815">
        <f>Emrat!A36</f>
        <v>11</v>
      </c>
      <c r="B35" s="818">
        <f>Emrat!B36</f>
        <v>0</v>
      </c>
      <c r="C35" s="819"/>
      <c r="D35" s="824">
        <f>Emrat!C36</f>
        <v>0</v>
      </c>
      <c r="E35" s="97" t="s">
        <v>119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634"/>
      <c r="AA35" s="101"/>
      <c r="AB35" s="102"/>
      <c r="AC35" s="708" t="e">
        <f t="shared" si="112"/>
        <v>#DIV/0!</v>
      </c>
      <c r="AD35" s="105">
        <f t="shared" si="110"/>
        <v>0</v>
      </c>
      <c r="AE35" s="107" t="e">
        <f t="shared" ref="AE35:AE36" si="204">IF(OR(F35=1,G35=1,H35=1,I35=1,J35=1,K35=1,L35=1,M35=1,N35=1,O35=1,P35=1,Q35=1,R35=1,S35=1,T35=1,U35=1,V35=1,W35=1,X35=1,Y35=1,Z35=1),1,ROUND(SUM(F35:Z35)/$X$2,0))</f>
        <v>#DIV/0!</v>
      </c>
    </row>
    <row r="36" spans="1:31" ht="20.100000000000001" customHeight="1" thickBot="1" x14ac:dyDescent="0.3">
      <c r="A36" s="816"/>
      <c r="B36" s="820"/>
      <c r="C36" s="821"/>
      <c r="D36" s="825"/>
      <c r="E36" s="112" t="s">
        <v>120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635"/>
      <c r="AA36" s="103"/>
      <c r="AB36" s="104"/>
      <c r="AC36" s="709" t="e">
        <f t="shared" si="112"/>
        <v>#DIV/0!</v>
      </c>
      <c r="AD36" s="106">
        <f t="shared" si="110"/>
        <v>0</v>
      </c>
      <c r="AE36" s="422" t="e">
        <f t="shared" si="204"/>
        <v>#DIV/0!</v>
      </c>
    </row>
    <row r="37" spans="1:31" ht="20.100000000000001" customHeight="1" thickTop="1" thickBot="1" x14ac:dyDescent="0.3">
      <c r="A37" s="817"/>
      <c r="B37" s="822"/>
      <c r="C37" s="823"/>
      <c r="D37" s="826"/>
      <c r="E37" s="416" t="s">
        <v>36</v>
      </c>
      <c r="F37" s="411" t="str">
        <f t="shared" ref="F37" si="205">IFERROR(ROUND(AVERAGE(F35:F36),0),"")</f>
        <v/>
      </c>
      <c r="G37" s="411" t="str">
        <f t="shared" ref="G37" si="206">IFERROR(ROUND(AVERAGE(G35:G36),0),"")</f>
        <v/>
      </c>
      <c r="H37" s="411" t="str">
        <f t="shared" ref="H37" si="207">IFERROR(ROUND(AVERAGE(H35:H36),0),"")</f>
        <v/>
      </c>
      <c r="I37" s="411" t="str">
        <f t="shared" ref="I37" si="208">IFERROR(ROUND(AVERAGE(I35:I36),0),"")</f>
        <v/>
      </c>
      <c r="J37" s="411" t="str">
        <f t="shared" ref="J37" si="209">IFERROR(ROUND(AVERAGE(J35:J36),0),"")</f>
        <v/>
      </c>
      <c r="K37" s="411" t="str">
        <f t="shared" ref="K37" si="210">IFERROR(ROUND(AVERAGE(K35:K36),0),"")</f>
        <v/>
      </c>
      <c r="L37" s="411" t="str">
        <f t="shared" ref="L37" si="211">IFERROR(ROUND(AVERAGE(L35:L36),0),"")</f>
        <v/>
      </c>
      <c r="M37" s="411" t="str">
        <f t="shared" ref="M37" si="212">IFERROR(ROUND(AVERAGE(M35:M36),0),"")</f>
        <v/>
      </c>
      <c r="N37" s="411" t="str">
        <f t="shared" ref="N37" si="213">IFERROR(ROUND(AVERAGE(N35:N36),0),"")</f>
        <v/>
      </c>
      <c r="O37" s="411" t="str">
        <f t="shared" ref="O37" si="214">IFERROR(ROUND(AVERAGE(O35:O36),0),"")</f>
        <v/>
      </c>
      <c r="P37" s="411" t="str">
        <f t="shared" ref="P37" si="215">IFERROR(ROUND(AVERAGE(P35:P36),0),"")</f>
        <v/>
      </c>
      <c r="Q37" s="411" t="str">
        <f t="shared" ref="Q37" si="216">IFERROR(ROUND(AVERAGE(Q35:Q36),0),"")</f>
        <v/>
      </c>
      <c r="R37" s="411" t="str">
        <f t="shared" ref="R37" si="217">IFERROR(ROUND(AVERAGE(R35:R36),0),"")</f>
        <v/>
      </c>
      <c r="S37" s="411" t="str">
        <f t="shared" ref="S37" si="218">IFERROR(ROUND(AVERAGE(S35:S36),0),"")</f>
        <v/>
      </c>
      <c r="T37" s="411" t="str">
        <f t="shared" ref="T37" si="219">IFERROR(ROUND(AVERAGE(T35:T36),0),"")</f>
        <v/>
      </c>
      <c r="U37" s="411" t="str">
        <f t="shared" ref="U37" si="220">IFERROR(ROUND(AVERAGE(U35:U36),0),"")</f>
        <v/>
      </c>
      <c r="V37" s="411" t="str">
        <f t="shared" ref="V37" si="221">IFERROR(ROUND(AVERAGE(V35:V36),0),"")</f>
        <v/>
      </c>
      <c r="W37" s="411" t="str">
        <f t="shared" ref="W37" si="222">IFERROR(ROUND(AVERAGE(W35:W36),0),"")</f>
        <v/>
      </c>
      <c r="X37" s="411" t="str">
        <f t="shared" ref="X37" si="223">IFERROR(ROUND(AVERAGE(X35:X36),0),"")</f>
        <v/>
      </c>
      <c r="Y37" s="411" t="str">
        <f t="shared" ref="Y37" si="224">IFERROR(ROUND(AVERAGE(Y35:Y36),0),"")</f>
        <v/>
      </c>
      <c r="Z37" s="636" t="str">
        <f t="shared" ref="Z37" si="225">IFERROR(ROUND(AVERAGE(Z35:Z36),0),"")</f>
        <v/>
      </c>
      <c r="AA37" s="412">
        <f t="shared" ref="AA37:AB37" si="226">AA35+AA36</f>
        <v>0</v>
      </c>
      <c r="AB37" s="413">
        <f t="shared" si="226"/>
        <v>0</v>
      </c>
      <c r="AC37" s="710" t="e">
        <f t="shared" si="112"/>
        <v>#DIV/0!</v>
      </c>
      <c r="AD37" s="414">
        <f t="shared" si="110"/>
        <v>0</v>
      </c>
      <c r="AE37" s="415" t="e">
        <f>IF(OR(F37=1,G37=1,H37=1,I37=1,J37=1,K37=1,L37=1,M37=1,N37=1,O37=1,P37=1,Q37=1,R37=1,V37=1,W37=1,X37=1,Y37=1,Z37=1),1,ROUND(SUM(F37:Z37)/$X$2,0))</f>
        <v>#DIV/0!</v>
      </c>
    </row>
    <row r="38" spans="1:31" ht="20.100000000000001" customHeight="1" x14ac:dyDescent="0.25">
      <c r="A38" s="815">
        <f>Emrat!A39</f>
        <v>12</v>
      </c>
      <c r="B38" s="818">
        <f>Emrat!B39</f>
        <v>0</v>
      </c>
      <c r="C38" s="819"/>
      <c r="D38" s="824">
        <f>Emrat!C39</f>
        <v>0</v>
      </c>
      <c r="E38" s="97" t="s">
        <v>119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634"/>
      <c r="AA38" s="101"/>
      <c r="AB38" s="102"/>
      <c r="AC38" s="708" t="e">
        <f t="shared" si="112"/>
        <v>#DIV/0!</v>
      </c>
      <c r="AD38" s="105">
        <f t="shared" si="110"/>
        <v>0</v>
      </c>
      <c r="AE38" s="107" t="e">
        <f t="shared" ref="AE38:AE39" si="227">IF(OR(F38=1,G38=1,H38=1,I38=1,J38=1,K38=1,L38=1,M38=1,N38=1,O38=1,P38=1,Q38=1,R38=1,S38=1,T38=1,U38=1,V38=1,W38=1,X38=1,Y38=1,Z38=1),1,ROUND(SUM(F38:Z38)/$X$2,0))</f>
        <v>#DIV/0!</v>
      </c>
    </row>
    <row r="39" spans="1:31" ht="20.100000000000001" customHeight="1" thickBot="1" x14ac:dyDescent="0.3">
      <c r="A39" s="816"/>
      <c r="B39" s="820"/>
      <c r="C39" s="821"/>
      <c r="D39" s="825"/>
      <c r="E39" s="112" t="s">
        <v>120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635"/>
      <c r="AA39" s="103"/>
      <c r="AB39" s="104"/>
      <c r="AC39" s="709" t="e">
        <f t="shared" si="112"/>
        <v>#DIV/0!</v>
      </c>
      <c r="AD39" s="106">
        <f t="shared" si="110"/>
        <v>0</v>
      </c>
      <c r="AE39" s="422" t="e">
        <f t="shared" si="227"/>
        <v>#DIV/0!</v>
      </c>
    </row>
    <row r="40" spans="1:31" ht="20.100000000000001" customHeight="1" thickTop="1" thickBot="1" x14ac:dyDescent="0.3">
      <c r="A40" s="817"/>
      <c r="B40" s="822"/>
      <c r="C40" s="823"/>
      <c r="D40" s="826"/>
      <c r="E40" s="416" t="s">
        <v>36</v>
      </c>
      <c r="F40" s="411" t="str">
        <f t="shared" ref="F40" si="228">IFERROR(ROUND(AVERAGE(F38:F39),0),"")</f>
        <v/>
      </c>
      <c r="G40" s="411" t="str">
        <f t="shared" ref="G40" si="229">IFERROR(ROUND(AVERAGE(G38:G39),0),"")</f>
        <v/>
      </c>
      <c r="H40" s="411" t="str">
        <f t="shared" ref="H40" si="230">IFERROR(ROUND(AVERAGE(H38:H39),0),"")</f>
        <v/>
      </c>
      <c r="I40" s="411" t="str">
        <f t="shared" ref="I40" si="231">IFERROR(ROUND(AVERAGE(I38:I39),0),"")</f>
        <v/>
      </c>
      <c r="J40" s="411" t="str">
        <f t="shared" ref="J40" si="232">IFERROR(ROUND(AVERAGE(J38:J39),0),"")</f>
        <v/>
      </c>
      <c r="K40" s="411" t="str">
        <f t="shared" ref="K40" si="233">IFERROR(ROUND(AVERAGE(K38:K39),0),"")</f>
        <v/>
      </c>
      <c r="L40" s="411" t="str">
        <f t="shared" ref="L40" si="234">IFERROR(ROUND(AVERAGE(L38:L39),0),"")</f>
        <v/>
      </c>
      <c r="M40" s="411" t="str">
        <f t="shared" ref="M40" si="235">IFERROR(ROUND(AVERAGE(M38:M39),0),"")</f>
        <v/>
      </c>
      <c r="N40" s="411" t="str">
        <f t="shared" ref="N40" si="236">IFERROR(ROUND(AVERAGE(N38:N39),0),"")</f>
        <v/>
      </c>
      <c r="O40" s="411" t="str">
        <f t="shared" ref="O40" si="237">IFERROR(ROUND(AVERAGE(O38:O39),0),"")</f>
        <v/>
      </c>
      <c r="P40" s="411" t="str">
        <f t="shared" ref="P40" si="238">IFERROR(ROUND(AVERAGE(P38:P39),0),"")</f>
        <v/>
      </c>
      <c r="Q40" s="411" t="str">
        <f t="shared" ref="Q40" si="239">IFERROR(ROUND(AVERAGE(Q38:Q39),0),"")</f>
        <v/>
      </c>
      <c r="R40" s="411" t="str">
        <f t="shared" ref="R40" si="240">IFERROR(ROUND(AVERAGE(R38:R39),0),"")</f>
        <v/>
      </c>
      <c r="S40" s="411" t="str">
        <f t="shared" ref="S40" si="241">IFERROR(ROUND(AVERAGE(S38:S39),0),"")</f>
        <v/>
      </c>
      <c r="T40" s="411" t="str">
        <f t="shared" ref="T40" si="242">IFERROR(ROUND(AVERAGE(T38:T39),0),"")</f>
        <v/>
      </c>
      <c r="U40" s="411" t="str">
        <f t="shared" ref="U40" si="243">IFERROR(ROUND(AVERAGE(U38:U39),0),"")</f>
        <v/>
      </c>
      <c r="V40" s="411" t="str">
        <f t="shared" ref="V40" si="244">IFERROR(ROUND(AVERAGE(V38:V39),0),"")</f>
        <v/>
      </c>
      <c r="W40" s="411" t="str">
        <f t="shared" ref="W40" si="245">IFERROR(ROUND(AVERAGE(W38:W39),0),"")</f>
        <v/>
      </c>
      <c r="X40" s="411" t="str">
        <f t="shared" ref="X40" si="246">IFERROR(ROUND(AVERAGE(X38:X39),0),"")</f>
        <v/>
      </c>
      <c r="Y40" s="411" t="str">
        <f t="shared" ref="Y40" si="247">IFERROR(ROUND(AVERAGE(Y38:Y39),0),"")</f>
        <v/>
      </c>
      <c r="Z40" s="636" t="str">
        <f t="shared" ref="Z40" si="248">IFERROR(ROUND(AVERAGE(Z38:Z39),0),"")</f>
        <v/>
      </c>
      <c r="AA40" s="412">
        <f t="shared" ref="AA40:AB40" si="249">AA38+AA39</f>
        <v>0</v>
      </c>
      <c r="AB40" s="413">
        <f t="shared" si="249"/>
        <v>0</v>
      </c>
      <c r="AC40" s="710" t="e">
        <f t="shared" si="112"/>
        <v>#DIV/0!</v>
      </c>
      <c r="AD40" s="414">
        <f t="shared" si="110"/>
        <v>0</v>
      </c>
      <c r="AE40" s="415" t="e">
        <f>IF(OR(F40=1,G40=1,H40=1,I40=1,J40=1,K40=1,L40=1,M40=1,N40=1,O40=1,P40=1,Q40=1,R40=1,V40=1,W40=1,X40=1,Y40=1,Z40=1),1,ROUND(SUM(F40:Z40)/$X$2,0))</f>
        <v>#DIV/0!</v>
      </c>
    </row>
    <row r="41" spans="1:31" ht="20.100000000000001" customHeight="1" x14ac:dyDescent="0.25">
      <c r="A41" s="815">
        <f>Emrat!A42</f>
        <v>13</v>
      </c>
      <c r="B41" s="818">
        <f>Emrat!B42</f>
        <v>0</v>
      </c>
      <c r="C41" s="819"/>
      <c r="D41" s="824">
        <f>Emrat!C42</f>
        <v>0</v>
      </c>
      <c r="E41" s="97" t="s">
        <v>119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634"/>
      <c r="AA41" s="101"/>
      <c r="AB41" s="102"/>
      <c r="AC41" s="708" t="e">
        <f t="shared" si="112"/>
        <v>#DIV/0!</v>
      </c>
      <c r="AD41" s="105">
        <f t="shared" si="110"/>
        <v>0</v>
      </c>
      <c r="AE41" s="107" t="e">
        <f t="shared" ref="AE41:AE42" si="250">IF(OR(F41=1,G41=1,H41=1,I41=1,J41=1,K41=1,L41=1,M41=1,N41=1,O41=1,P41=1,Q41=1,R41=1,S41=1,T41=1,U41=1,V41=1,W41=1,X41=1,Y41=1,Z41=1),1,ROUND(SUM(F41:Z41)/$X$2,0))</f>
        <v>#DIV/0!</v>
      </c>
    </row>
    <row r="42" spans="1:31" ht="20.100000000000001" customHeight="1" thickBot="1" x14ac:dyDescent="0.3">
      <c r="A42" s="816"/>
      <c r="B42" s="820"/>
      <c r="C42" s="821"/>
      <c r="D42" s="825"/>
      <c r="E42" s="112" t="s">
        <v>120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635"/>
      <c r="AA42" s="103"/>
      <c r="AB42" s="104"/>
      <c r="AC42" s="709" t="e">
        <f t="shared" si="112"/>
        <v>#DIV/0!</v>
      </c>
      <c r="AD42" s="106">
        <f t="shared" si="110"/>
        <v>0</v>
      </c>
      <c r="AE42" s="422" t="e">
        <f t="shared" si="250"/>
        <v>#DIV/0!</v>
      </c>
    </row>
    <row r="43" spans="1:31" ht="20.100000000000001" customHeight="1" thickTop="1" thickBot="1" x14ac:dyDescent="0.3">
      <c r="A43" s="817"/>
      <c r="B43" s="822"/>
      <c r="C43" s="823"/>
      <c r="D43" s="826"/>
      <c r="E43" s="416" t="s">
        <v>36</v>
      </c>
      <c r="F43" s="411" t="str">
        <f t="shared" ref="F43" si="251">IFERROR(ROUND(AVERAGE(F41:F42),0),"")</f>
        <v/>
      </c>
      <c r="G43" s="411" t="str">
        <f t="shared" ref="G43" si="252">IFERROR(ROUND(AVERAGE(G41:G42),0),"")</f>
        <v/>
      </c>
      <c r="H43" s="411" t="str">
        <f t="shared" ref="H43" si="253">IFERROR(ROUND(AVERAGE(H41:H42),0),"")</f>
        <v/>
      </c>
      <c r="I43" s="411" t="str">
        <f t="shared" ref="I43" si="254">IFERROR(ROUND(AVERAGE(I41:I42),0),"")</f>
        <v/>
      </c>
      <c r="J43" s="411" t="str">
        <f t="shared" ref="J43" si="255">IFERROR(ROUND(AVERAGE(J41:J42),0),"")</f>
        <v/>
      </c>
      <c r="K43" s="411" t="str">
        <f t="shared" ref="K43" si="256">IFERROR(ROUND(AVERAGE(K41:K42),0),"")</f>
        <v/>
      </c>
      <c r="L43" s="411" t="str">
        <f t="shared" ref="L43" si="257">IFERROR(ROUND(AVERAGE(L41:L42),0),"")</f>
        <v/>
      </c>
      <c r="M43" s="411" t="str">
        <f t="shared" ref="M43" si="258">IFERROR(ROUND(AVERAGE(M41:M42),0),"")</f>
        <v/>
      </c>
      <c r="N43" s="411" t="str">
        <f t="shared" ref="N43" si="259">IFERROR(ROUND(AVERAGE(N41:N42),0),"")</f>
        <v/>
      </c>
      <c r="O43" s="411" t="str">
        <f t="shared" ref="O43" si="260">IFERROR(ROUND(AVERAGE(O41:O42),0),"")</f>
        <v/>
      </c>
      <c r="P43" s="411" t="str">
        <f t="shared" ref="P43" si="261">IFERROR(ROUND(AVERAGE(P41:P42),0),"")</f>
        <v/>
      </c>
      <c r="Q43" s="411" t="str">
        <f t="shared" ref="Q43" si="262">IFERROR(ROUND(AVERAGE(Q41:Q42),0),"")</f>
        <v/>
      </c>
      <c r="R43" s="411" t="str">
        <f t="shared" ref="R43" si="263">IFERROR(ROUND(AVERAGE(R41:R42),0),"")</f>
        <v/>
      </c>
      <c r="S43" s="411" t="str">
        <f t="shared" ref="S43" si="264">IFERROR(ROUND(AVERAGE(S41:S42),0),"")</f>
        <v/>
      </c>
      <c r="T43" s="411" t="str">
        <f t="shared" ref="T43" si="265">IFERROR(ROUND(AVERAGE(T41:T42),0),"")</f>
        <v/>
      </c>
      <c r="U43" s="411" t="str">
        <f t="shared" ref="U43" si="266">IFERROR(ROUND(AVERAGE(U41:U42),0),"")</f>
        <v/>
      </c>
      <c r="V43" s="411" t="str">
        <f t="shared" ref="V43" si="267">IFERROR(ROUND(AVERAGE(V41:V42),0),"")</f>
        <v/>
      </c>
      <c r="W43" s="411" t="str">
        <f t="shared" ref="W43" si="268">IFERROR(ROUND(AVERAGE(W41:W42),0),"")</f>
        <v/>
      </c>
      <c r="X43" s="411" t="str">
        <f t="shared" ref="X43" si="269">IFERROR(ROUND(AVERAGE(X41:X42),0),"")</f>
        <v/>
      </c>
      <c r="Y43" s="411" t="str">
        <f t="shared" ref="Y43" si="270">IFERROR(ROUND(AVERAGE(Y41:Y42),0),"")</f>
        <v/>
      </c>
      <c r="Z43" s="636" t="str">
        <f t="shared" ref="Z43" si="271">IFERROR(ROUND(AVERAGE(Z41:Z42),0),"")</f>
        <v/>
      </c>
      <c r="AA43" s="412">
        <f t="shared" ref="AA43:AB43" si="272">AA41+AA42</f>
        <v>0</v>
      </c>
      <c r="AB43" s="413">
        <f t="shared" si="272"/>
        <v>0</v>
      </c>
      <c r="AC43" s="710" t="e">
        <f t="shared" si="112"/>
        <v>#DIV/0!</v>
      </c>
      <c r="AD43" s="414">
        <f t="shared" si="110"/>
        <v>0</v>
      </c>
      <c r="AE43" s="415" t="e">
        <f>IF(OR(F43=1,G43=1,H43=1,I43=1,J43=1,K43=1,L43=1,M43=1,N43=1,O43=1,P43=1,Q43=1,R43=1,V43=1,W43=1,X43=1,Y43=1,Z43=1),1,ROUND(SUM(F43:Z43)/$X$2,0))</f>
        <v>#DIV/0!</v>
      </c>
    </row>
    <row r="44" spans="1:31" ht="20.100000000000001" customHeight="1" x14ac:dyDescent="0.25">
      <c r="A44" s="815">
        <f>Emrat!A45</f>
        <v>14</v>
      </c>
      <c r="B44" s="818">
        <f>Emrat!B45</f>
        <v>0</v>
      </c>
      <c r="C44" s="819"/>
      <c r="D44" s="824">
        <f>Emrat!C45</f>
        <v>0</v>
      </c>
      <c r="E44" s="97" t="s">
        <v>119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634"/>
      <c r="AA44" s="101"/>
      <c r="AB44" s="102"/>
      <c r="AC44" s="708" t="e">
        <f t="shared" si="112"/>
        <v>#DIV/0!</v>
      </c>
      <c r="AD44" s="105">
        <f t="shared" si="110"/>
        <v>0</v>
      </c>
      <c r="AE44" s="107" t="e">
        <f t="shared" ref="AE44:AE45" si="273">IF(OR(F44=1,G44=1,H44=1,I44=1,J44=1,K44=1,L44=1,M44=1,N44=1,O44=1,P44=1,Q44=1,R44=1,S44=1,T44=1,U44=1,V44=1,W44=1,X44=1,Y44=1,Z44=1),1,ROUND(SUM(F44:Z44)/$X$2,0))</f>
        <v>#DIV/0!</v>
      </c>
    </row>
    <row r="45" spans="1:31" ht="20.100000000000001" customHeight="1" thickBot="1" x14ac:dyDescent="0.3">
      <c r="A45" s="816"/>
      <c r="B45" s="820"/>
      <c r="C45" s="821"/>
      <c r="D45" s="825"/>
      <c r="E45" s="112" t="s">
        <v>120</v>
      </c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635"/>
      <c r="AA45" s="103"/>
      <c r="AB45" s="104"/>
      <c r="AC45" s="709" t="e">
        <f t="shared" si="112"/>
        <v>#DIV/0!</v>
      </c>
      <c r="AD45" s="106">
        <f t="shared" si="110"/>
        <v>0</v>
      </c>
      <c r="AE45" s="422" t="e">
        <f t="shared" si="273"/>
        <v>#DIV/0!</v>
      </c>
    </row>
    <row r="46" spans="1:31" ht="20.100000000000001" customHeight="1" thickTop="1" thickBot="1" x14ac:dyDescent="0.3">
      <c r="A46" s="817"/>
      <c r="B46" s="822"/>
      <c r="C46" s="823"/>
      <c r="D46" s="826"/>
      <c r="E46" s="416" t="s">
        <v>36</v>
      </c>
      <c r="F46" s="411" t="str">
        <f t="shared" ref="F46" si="274">IFERROR(ROUND(AVERAGE(F44:F45),0),"")</f>
        <v/>
      </c>
      <c r="G46" s="411" t="str">
        <f t="shared" ref="G46" si="275">IFERROR(ROUND(AVERAGE(G44:G45),0),"")</f>
        <v/>
      </c>
      <c r="H46" s="411" t="str">
        <f t="shared" ref="H46" si="276">IFERROR(ROUND(AVERAGE(H44:H45),0),"")</f>
        <v/>
      </c>
      <c r="I46" s="411" t="str">
        <f t="shared" ref="I46" si="277">IFERROR(ROUND(AVERAGE(I44:I45),0),"")</f>
        <v/>
      </c>
      <c r="J46" s="411" t="str">
        <f t="shared" ref="J46" si="278">IFERROR(ROUND(AVERAGE(J44:J45),0),"")</f>
        <v/>
      </c>
      <c r="K46" s="411" t="str">
        <f t="shared" ref="K46" si="279">IFERROR(ROUND(AVERAGE(K44:K45),0),"")</f>
        <v/>
      </c>
      <c r="L46" s="411" t="str">
        <f t="shared" ref="L46" si="280">IFERROR(ROUND(AVERAGE(L44:L45),0),"")</f>
        <v/>
      </c>
      <c r="M46" s="411" t="str">
        <f t="shared" ref="M46" si="281">IFERROR(ROUND(AVERAGE(M44:M45),0),"")</f>
        <v/>
      </c>
      <c r="N46" s="411" t="str">
        <f t="shared" ref="N46" si="282">IFERROR(ROUND(AVERAGE(N44:N45),0),"")</f>
        <v/>
      </c>
      <c r="O46" s="411" t="str">
        <f t="shared" ref="O46" si="283">IFERROR(ROUND(AVERAGE(O44:O45),0),"")</f>
        <v/>
      </c>
      <c r="P46" s="411" t="str">
        <f t="shared" ref="P46" si="284">IFERROR(ROUND(AVERAGE(P44:P45),0),"")</f>
        <v/>
      </c>
      <c r="Q46" s="411" t="str">
        <f t="shared" ref="Q46" si="285">IFERROR(ROUND(AVERAGE(Q44:Q45),0),"")</f>
        <v/>
      </c>
      <c r="R46" s="411" t="str">
        <f t="shared" ref="R46" si="286">IFERROR(ROUND(AVERAGE(R44:R45),0),"")</f>
        <v/>
      </c>
      <c r="S46" s="411" t="str">
        <f t="shared" ref="S46" si="287">IFERROR(ROUND(AVERAGE(S44:S45),0),"")</f>
        <v/>
      </c>
      <c r="T46" s="411" t="str">
        <f t="shared" ref="T46" si="288">IFERROR(ROUND(AVERAGE(T44:T45),0),"")</f>
        <v/>
      </c>
      <c r="U46" s="411" t="str">
        <f t="shared" ref="U46" si="289">IFERROR(ROUND(AVERAGE(U44:U45),0),"")</f>
        <v/>
      </c>
      <c r="V46" s="411" t="str">
        <f t="shared" ref="V46" si="290">IFERROR(ROUND(AVERAGE(V44:V45),0),"")</f>
        <v/>
      </c>
      <c r="W46" s="411" t="str">
        <f t="shared" ref="W46" si="291">IFERROR(ROUND(AVERAGE(W44:W45),0),"")</f>
        <v/>
      </c>
      <c r="X46" s="411" t="str">
        <f t="shared" ref="X46" si="292">IFERROR(ROUND(AVERAGE(X44:X45),0),"")</f>
        <v/>
      </c>
      <c r="Y46" s="411" t="str">
        <f t="shared" ref="Y46" si="293">IFERROR(ROUND(AVERAGE(Y44:Y45),0),"")</f>
        <v/>
      </c>
      <c r="Z46" s="636" t="str">
        <f t="shared" ref="Z46" si="294">IFERROR(ROUND(AVERAGE(Z44:Z45),0),"")</f>
        <v/>
      </c>
      <c r="AA46" s="412">
        <f t="shared" ref="AA46:AB46" si="295">AA44+AA45</f>
        <v>0</v>
      </c>
      <c r="AB46" s="413">
        <f t="shared" si="295"/>
        <v>0</v>
      </c>
      <c r="AC46" s="710" t="e">
        <f t="shared" si="112"/>
        <v>#DIV/0!</v>
      </c>
      <c r="AD46" s="414">
        <f t="shared" si="110"/>
        <v>0</v>
      </c>
      <c r="AE46" s="415" t="e">
        <f>IF(OR(F46=1,G46=1,H46=1,I46=1,J46=1,K46=1,L46=1,M46=1,N46=1,O46=1,P46=1,Q46=1,R46=1,V46=1,W46=1,X46=1,Y46=1,Z46=1),1,ROUND(SUM(F46:Z46)/$X$2,0))</f>
        <v>#DIV/0!</v>
      </c>
    </row>
    <row r="47" spans="1:31" ht="20.100000000000001" customHeight="1" x14ac:dyDescent="0.25">
      <c r="A47" s="815">
        <f>Emrat!A48</f>
        <v>15</v>
      </c>
      <c r="B47" s="818">
        <f>Emrat!B48</f>
        <v>0</v>
      </c>
      <c r="C47" s="819"/>
      <c r="D47" s="824">
        <f>Emrat!C48</f>
        <v>0</v>
      </c>
      <c r="E47" s="97" t="s">
        <v>119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634"/>
      <c r="AA47" s="101"/>
      <c r="AB47" s="102"/>
      <c r="AC47" s="708" t="e">
        <f t="shared" si="112"/>
        <v>#DIV/0!</v>
      </c>
      <c r="AD47" s="105">
        <f t="shared" si="110"/>
        <v>0</v>
      </c>
      <c r="AE47" s="107" t="e">
        <f t="shared" ref="AE47:AE48" si="296">IF(OR(F47=1,G47=1,H47=1,I47=1,J47=1,K47=1,L47=1,M47=1,N47=1,O47=1,P47=1,Q47=1,R47=1,S47=1,T47=1,U47=1,V47=1,W47=1,X47=1,Y47=1,Z47=1),1,ROUND(SUM(F47:Z47)/$X$2,0))</f>
        <v>#DIV/0!</v>
      </c>
    </row>
    <row r="48" spans="1:31" ht="20.100000000000001" customHeight="1" thickBot="1" x14ac:dyDescent="0.3">
      <c r="A48" s="816"/>
      <c r="B48" s="820"/>
      <c r="C48" s="821"/>
      <c r="D48" s="825"/>
      <c r="E48" s="112" t="s">
        <v>120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635"/>
      <c r="AA48" s="103"/>
      <c r="AB48" s="104"/>
      <c r="AC48" s="709" t="e">
        <f t="shared" si="112"/>
        <v>#DIV/0!</v>
      </c>
      <c r="AD48" s="106">
        <f t="shared" si="110"/>
        <v>0</v>
      </c>
      <c r="AE48" s="422" t="e">
        <f t="shared" si="296"/>
        <v>#DIV/0!</v>
      </c>
    </row>
    <row r="49" spans="1:31" ht="20.100000000000001" customHeight="1" thickTop="1" thickBot="1" x14ac:dyDescent="0.3">
      <c r="A49" s="817"/>
      <c r="B49" s="822"/>
      <c r="C49" s="823"/>
      <c r="D49" s="826"/>
      <c r="E49" s="416" t="s">
        <v>36</v>
      </c>
      <c r="F49" s="411" t="str">
        <f t="shared" ref="F49" si="297">IFERROR(ROUND(AVERAGE(F47:F48),0),"")</f>
        <v/>
      </c>
      <c r="G49" s="411" t="str">
        <f t="shared" ref="G49" si="298">IFERROR(ROUND(AVERAGE(G47:G48),0),"")</f>
        <v/>
      </c>
      <c r="H49" s="411" t="str">
        <f t="shared" ref="H49" si="299">IFERROR(ROUND(AVERAGE(H47:H48),0),"")</f>
        <v/>
      </c>
      <c r="I49" s="411" t="str">
        <f t="shared" ref="I49" si="300">IFERROR(ROUND(AVERAGE(I47:I48),0),"")</f>
        <v/>
      </c>
      <c r="J49" s="411" t="str">
        <f t="shared" ref="J49" si="301">IFERROR(ROUND(AVERAGE(J47:J48),0),"")</f>
        <v/>
      </c>
      <c r="K49" s="411" t="str">
        <f t="shared" ref="K49" si="302">IFERROR(ROUND(AVERAGE(K47:K48),0),"")</f>
        <v/>
      </c>
      <c r="L49" s="411" t="str">
        <f t="shared" ref="L49" si="303">IFERROR(ROUND(AVERAGE(L47:L48),0),"")</f>
        <v/>
      </c>
      <c r="M49" s="411" t="str">
        <f t="shared" ref="M49" si="304">IFERROR(ROUND(AVERAGE(M47:M48),0),"")</f>
        <v/>
      </c>
      <c r="N49" s="411" t="str">
        <f t="shared" ref="N49" si="305">IFERROR(ROUND(AVERAGE(N47:N48),0),"")</f>
        <v/>
      </c>
      <c r="O49" s="411" t="str">
        <f t="shared" ref="O49" si="306">IFERROR(ROUND(AVERAGE(O47:O48),0),"")</f>
        <v/>
      </c>
      <c r="P49" s="411" t="str">
        <f t="shared" ref="P49" si="307">IFERROR(ROUND(AVERAGE(P47:P48),0),"")</f>
        <v/>
      </c>
      <c r="Q49" s="411" t="str">
        <f t="shared" ref="Q49" si="308">IFERROR(ROUND(AVERAGE(Q47:Q48),0),"")</f>
        <v/>
      </c>
      <c r="R49" s="411" t="str">
        <f t="shared" ref="R49" si="309">IFERROR(ROUND(AVERAGE(R47:R48),0),"")</f>
        <v/>
      </c>
      <c r="S49" s="411" t="str">
        <f t="shared" ref="S49" si="310">IFERROR(ROUND(AVERAGE(S47:S48),0),"")</f>
        <v/>
      </c>
      <c r="T49" s="411" t="str">
        <f t="shared" ref="T49" si="311">IFERROR(ROUND(AVERAGE(T47:T48),0),"")</f>
        <v/>
      </c>
      <c r="U49" s="411" t="str">
        <f t="shared" ref="U49" si="312">IFERROR(ROUND(AVERAGE(U47:U48),0),"")</f>
        <v/>
      </c>
      <c r="V49" s="411" t="str">
        <f t="shared" ref="V49" si="313">IFERROR(ROUND(AVERAGE(V47:V48),0),"")</f>
        <v/>
      </c>
      <c r="W49" s="411" t="str">
        <f t="shared" ref="W49" si="314">IFERROR(ROUND(AVERAGE(W47:W48),0),"")</f>
        <v/>
      </c>
      <c r="X49" s="411" t="str">
        <f t="shared" ref="X49" si="315">IFERROR(ROUND(AVERAGE(X47:X48),0),"")</f>
        <v/>
      </c>
      <c r="Y49" s="411" t="str">
        <f t="shared" ref="Y49" si="316">IFERROR(ROUND(AVERAGE(Y47:Y48),0),"")</f>
        <v/>
      </c>
      <c r="Z49" s="636" t="str">
        <f t="shared" ref="Z49" si="317">IFERROR(ROUND(AVERAGE(Z47:Z48),0),"")</f>
        <v/>
      </c>
      <c r="AA49" s="412">
        <f t="shared" ref="AA49:AB49" si="318">AA47+AA48</f>
        <v>0</v>
      </c>
      <c r="AB49" s="413">
        <f t="shared" si="318"/>
        <v>0</v>
      </c>
      <c r="AC49" s="710" t="e">
        <f t="shared" si="112"/>
        <v>#DIV/0!</v>
      </c>
      <c r="AD49" s="414">
        <f t="shared" si="110"/>
        <v>0</v>
      </c>
      <c r="AE49" s="415" t="e">
        <f>IF(OR(F49=1,G49=1,H49=1,I49=1,J49=1,K49=1,L49=1,M49=1,N49=1,O49=1,P49=1,Q49=1,R49=1,V49=1,W49=1,X49=1,Y49=1,Z49=1),1,ROUND(SUM(F49:Z49)/$X$2,0))</f>
        <v>#DIV/0!</v>
      </c>
    </row>
    <row r="50" spans="1:31" ht="20.100000000000001" customHeight="1" x14ac:dyDescent="0.25">
      <c r="A50" s="815">
        <f>Emrat!A51</f>
        <v>16</v>
      </c>
      <c r="B50" s="818">
        <f>Emrat!B51</f>
        <v>0</v>
      </c>
      <c r="C50" s="819"/>
      <c r="D50" s="824">
        <f>Emrat!C51</f>
        <v>0</v>
      </c>
      <c r="E50" s="97" t="s">
        <v>119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634"/>
      <c r="AA50" s="101"/>
      <c r="AB50" s="102"/>
      <c r="AC50" s="708" t="e">
        <f t="shared" si="112"/>
        <v>#DIV/0!</v>
      </c>
      <c r="AD50" s="105">
        <f t="shared" si="110"/>
        <v>0</v>
      </c>
      <c r="AE50" s="107" t="e">
        <f t="shared" ref="AE50:AE51" si="319">IF(OR(F50=1,G50=1,H50=1,I50=1,J50=1,K50=1,L50=1,M50=1,N50=1,O50=1,P50=1,Q50=1,R50=1,S50=1,T50=1,U50=1,V50=1,W50=1,X50=1,Y50=1,Z50=1),1,ROUND(SUM(F50:Z50)/$X$2,0))</f>
        <v>#DIV/0!</v>
      </c>
    </row>
    <row r="51" spans="1:31" ht="20.100000000000001" customHeight="1" thickBot="1" x14ac:dyDescent="0.3">
      <c r="A51" s="816"/>
      <c r="B51" s="820"/>
      <c r="C51" s="821"/>
      <c r="D51" s="825"/>
      <c r="E51" s="112" t="s">
        <v>120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635"/>
      <c r="AA51" s="103"/>
      <c r="AB51" s="104"/>
      <c r="AC51" s="709" t="e">
        <f t="shared" si="112"/>
        <v>#DIV/0!</v>
      </c>
      <c r="AD51" s="106">
        <f t="shared" si="110"/>
        <v>0</v>
      </c>
      <c r="AE51" s="422" t="e">
        <f t="shared" si="319"/>
        <v>#DIV/0!</v>
      </c>
    </row>
    <row r="52" spans="1:31" ht="20.100000000000001" customHeight="1" thickTop="1" thickBot="1" x14ac:dyDescent="0.3">
      <c r="A52" s="817"/>
      <c r="B52" s="822"/>
      <c r="C52" s="823"/>
      <c r="D52" s="826"/>
      <c r="E52" s="416" t="s">
        <v>36</v>
      </c>
      <c r="F52" s="411" t="str">
        <f t="shared" ref="F52" si="320">IFERROR(ROUND(AVERAGE(F50:F51),0),"")</f>
        <v/>
      </c>
      <c r="G52" s="411" t="str">
        <f t="shared" ref="G52" si="321">IFERROR(ROUND(AVERAGE(G50:G51),0),"")</f>
        <v/>
      </c>
      <c r="H52" s="411" t="str">
        <f t="shared" ref="H52" si="322">IFERROR(ROUND(AVERAGE(H50:H51),0),"")</f>
        <v/>
      </c>
      <c r="I52" s="411" t="str">
        <f t="shared" ref="I52" si="323">IFERROR(ROUND(AVERAGE(I50:I51),0),"")</f>
        <v/>
      </c>
      <c r="J52" s="411" t="str">
        <f t="shared" ref="J52" si="324">IFERROR(ROUND(AVERAGE(J50:J51),0),"")</f>
        <v/>
      </c>
      <c r="K52" s="411" t="str">
        <f t="shared" ref="K52" si="325">IFERROR(ROUND(AVERAGE(K50:K51),0),"")</f>
        <v/>
      </c>
      <c r="L52" s="411" t="str">
        <f t="shared" ref="L52" si="326">IFERROR(ROUND(AVERAGE(L50:L51),0),"")</f>
        <v/>
      </c>
      <c r="M52" s="411" t="str">
        <f t="shared" ref="M52" si="327">IFERROR(ROUND(AVERAGE(M50:M51),0),"")</f>
        <v/>
      </c>
      <c r="N52" s="411" t="str">
        <f t="shared" ref="N52" si="328">IFERROR(ROUND(AVERAGE(N50:N51),0),"")</f>
        <v/>
      </c>
      <c r="O52" s="411" t="str">
        <f t="shared" ref="O52" si="329">IFERROR(ROUND(AVERAGE(O50:O51),0),"")</f>
        <v/>
      </c>
      <c r="P52" s="411" t="str">
        <f t="shared" ref="P52" si="330">IFERROR(ROUND(AVERAGE(P50:P51),0),"")</f>
        <v/>
      </c>
      <c r="Q52" s="411" t="str">
        <f t="shared" ref="Q52" si="331">IFERROR(ROUND(AVERAGE(Q50:Q51),0),"")</f>
        <v/>
      </c>
      <c r="R52" s="411" t="str">
        <f t="shared" ref="R52" si="332">IFERROR(ROUND(AVERAGE(R50:R51),0),"")</f>
        <v/>
      </c>
      <c r="S52" s="411" t="str">
        <f t="shared" ref="S52" si="333">IFERROR(ROUND(AVERAGE(S50:S51),0),"")</f>
        <v/>
      </c>
      <c r="T52" s="411" t="str">
        <f t="shared" ref="T52" si="334">IFERROR(ROUND(AVERAGE(T50:T51),0),"")</f>
        <v/>
      </c>
      <c r="U52" s="411" t="str">
        <f t="shared" ref="U52" si="335">IFERROR(ROUND(AVERAGE(U50:U51),0),"")</f>
        <v/>
      </c>
      <c r="V52" s="411" t="str">
        <f t="shared" ref="V52" si="336">IFERROR(ROUND(AVERAGE(V50:V51),0),"")</f>
        <v/>
      </c>
      <c r="W52" s="411" t="str">
        <f t="shared" ref="W52" si="337">IFERROR(ROUND(AVERAGE(W50:W51),0),"")</f>
        <v/>
      </c>
      <c r="X52" s="411" t="str">
        <f t="shared" ref="X52" si="338">IFERROR(ROUND(AVERAGE(X50:X51),0),"")</f>
        <v/>
      </c>
      <c r="Y52" s="411" t="str">
        <f t="shared" ref="Y52" si="339">IFERROR(ROUND(AVERAGE(Y50:Y51),0),"")</f>
        <v/>
      </c>
      <c r="Z52" s="636" t="str">
        <f t="shared" ref="Z52" si="340">IFERROR(ROUND(AVERAGE(Z50:Z51),0),"")</f>
        <v/>
      </c>
      <c r="AA52" s="412">
        <f t="shared" ref="AA52:AB52" si="341">AA50+AA51</f>
        <v>0</v>
      </c>
      <c r="AB52" s="413">
        <f t="shared" si="341"/>
        <v>0</v>
      </c>
      <c r="AC52" s="710" t="e">
        <f t="shared" si="112"/>
        <v>#DIV/0!</v>
      </c>
      <c r="AD52" s="414">
        <f t="shared" si="110"/>
        <v>0</v>
      </c>
      <c r="AE52" s="415" t="e">
        <f>IF(OR(F52=1,G52=1,H52=1,I52=1,J52=1,K52=1,L52=1,M52=1,N52=1,O52=1,P52=1,Q52=1,R52=1,V52=1,W52=1,X52=1,Y52=1,Z52=1),1,ROUND(SUM(F52:Z52)/$X$2,0))</f>
        <v>#DIV/0!</v>
      </c>
    </row>
    <row r="53" spans="1:31" ht="20.100000000000001" customHeight="1" x14ac:dyDescent="0.25">
      <c r="A53" s="815">
        <f>Emrat!A54</f>
        <v>17</v>
      </c>
      <c r="B53" s="818">
        <f>Emrat!B54</f>
        <v>0</v>
      </c>
      <c r="C53" s="819"/>
      <c r="D53" s="824">
        <f>Emrat!C54</f>
        <v>0</v>
      </c>
      <c r="E53" s="97" t="s">
        <v>119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634"/>
      <c r="AA53" s="101"/>
      <c r="AB53" s="102"/>
      <c r="AC53" s="708" t="e">
        <f t="shared" si="112"/>
        <v>#DIV/0!</v>
      </c>
      <c r="AD53" s="105">
        <f t="shared" si="110"/>
        <v>0</v>
      </c>
      <c r="AE53" s="107" t="e">
        <f t="shared" ref="AE53:AE54" si="342">IF(OR(F53=1,G53=1,H53=1,I53=1,J53=1,K53=1,L53=1,M53=1,N53=1,O53=1,P53=1,Q53=1,R53=1,S53=1,T53=1,U53=1,V53=1,W53=1,X53=1,Y53=1,Z53=1),1,ROUND(SUM(F53:Z53)/$X$2,0))</f>
        <v>#DIV/0!</v>
      </c>
    </row>
    <row r="54" spans="1:31" ht="20.100000000000001" customHeight="1" thickBot="1" x14ac:dyDescent="0.3">
      <c r="A54" s="816"/>
      <c r="B54" s="820"/>
      <c r="C54" s="821"/>
      <c r="D54" s="825"/>
      <c r="E54" s="112" t="s">
        <v>120</v>
      </c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635"/>
      <c r="AA54" s="103"/>
      <c r="AB54" s="104"/>
      <c r="AC54" s="709" t="e">
        <f t="shared" si="112"/>
        <v>#DIV/0!</v>
      </c>
      <c r="AD54" s="106">
        <f t="shared" si="110"/>
        <v>0</v>
      </c>
      <c r="AE54" s="422" t="e">
        <f t="shared" si="342"/>
        <v>#DIV/0!</v>
      </c>
    </row>
    <row r="55" spans="1:31" ht="20.100000000000001" customHeight="1" thickTop="1" thickBot="1" x14ac:dyDescent="0.3">
      <c r="A55" s="817"/>
      <c r="B55" s="822"/>
      <c r="C55" s="823"/>
      <c r="D55" s="826"/>
      <c r="E55" s="416" t="s">
        <v>36</v>
      </c>
      <c r="F55" s="411" t="str">
        <f t="shared" ref="F55" si="343">IFERROR(ROUND(AVERAGE(F53:F54),0),"")</f>
        <v/>
      </c>
      <c r="G55" s="411" t="str">
        <f t="shared" ref="G55" si="344">IFERROR(ROUND(AVERAGE(G53:G54),0),"")</f>
        <v/>
      </c>
      <c r="H55" s="411" t="str">
        <f t="shared" ref="H55" si="345">IFERROR(ROUND(AVERAGE(H53:H54),0),"")</f>
        <v/>
      </c>
      <c r="I55" s="411" t="str">
        <f t="shared" ref="I55" si="346">IFERROR(ROUND(AVERAGE(I53:I54),0),"")</f>
        <v/>
      </c>
      <c r="J55" s="411" t="str">
        <f t="shared" ref="J55" si="347">IFERROR(ROUND(AVERAGE(J53:J54),0),"")</f>
        <v/>
      </c>
      <c r="K55" s="411" t="str">
        <f t="shared" ref="K55" si="348">IFERROR(ROUND(AVERAGE(K53:K54),0),"")</f>
        <v/>
      </c>
      <c r="L55" s="411" t="str">
        <f t="shared" ref="L55" si="349">IFERROR(ROUND(AVERAGE(L53:L54),0),"")</f>
        <v/>
      </c>
      <c r="M55" s="411" t="str">
        <f t="shared" ref="M55" si="350">IFERROR(ROUND(AVERAGE(M53:M54),0),"")</f>
        <v/>
      </c>
      <c r="N55" s="411" t="str">
        <f t="shared" ref="N55" si="351">IFERROR(ROUND(AVERAGE(N53:N54),0),"")</f>
        <v/>
      </c>
      <c r="O55" s="411" t="str">
        <f t="shared" ref="O55" si="352">IFERROR(ROUND(AVERAGE(O53:O54),0),"")</f>
        <v/>
      </c>
      <c r="P55" s="411" t="str">
        <f t="shared" ref="P55" si="353">IFERROR(ROUND(AVERAGE(P53:P54),0),"")</f>
        <v/>
      </c>
      <c r="Q55" s="411" t="str">
        <f t="shared" ref="Q55" si="354">IFERROR(ROUND(AVERAGE(Q53:Q54),0),"")</f>
        <v/>
      </c>
      <c r="R55" s="411" t="str">
        <f t="shared" ref="R55" si="355">IFERROR(ROUND(AVERAGE(R53:R54),0),"")</f>
        <v/>
      </c>
      <c r="S55" s="411" t="str">
        <f t="shared" ref="S55" si="356">IFERROR(ROUND(AVERAGE(S53:S54),0),"")</f>
        <v/>
      </c>
      <c r="T55" s="411" t="str">
        <f t="shared" ref="T55" si="357">IFERROR(ROUND(AVERAGE(T53:T54),0),"")</f>
        <v/>
      </c>
      <c r="U55" s="411" t="str">
        <f t="shared" ref="U55" si="358">IFERROR(ROUND(AVERAGE(U53:U54),0),"")</f>
        <v/>
      </c>
      <c r="V55" s="411" t="str">
        <f t="shared" ref="V55" si="359">IFERROR(ROUND(AVERAGE(V53:V54),0),"")</f>
        <v/>
      </c>
      <c r="W55" s="411" t="str">
        <f t="shared" ref="W55" si="360">IFERROR(ROUND(AVERAGE(W53:W54),0),"")</f>
        <v/>
      </c>
      <c r="X55" s="411" t="str">
        <f t="shared" ref="X55" si="361">IFERROR(ROUND(AVERAGE(X53:X54),0),"")</f>
        <v/>
      </c>
      <c r="Y55" s="411" t="str">
        <f t="shared" ref="Y55" si="362">IFERROR(ROUND(AVERAGE(Y53:Y54),0),"")</f>
        <v/>
      </c>
      <c r="Z55" s="636" t="str">
        <f t="shared" ref="Z55" si="363">IFERROR(ROUND(AVERAGE(Z53:Z54),0),"")</f>
        <v/>
      </c>
      <c r="AA55" s="412">
        <f t="shared" ref="AA55:AB55" si="364">AA53+AA54</f>
        <v>0</v>
      </c>
      <c r="AB55" s="413">
        <f t="shared" si="364"/>
        <v>0</v>
      </c>
      <c r="AC55" s="710" t="e">
        <f t="shared" si="112"/>
        <v>#DIV/0!</v>
      </c>
      <c r="AD55" s="414">
        <f t="shared" si="110"/>
        <v>0</v>
      </c>
      <c r="AE55" s="415" t="e">
        <f>IF(OR(F55=1,G55=1,H55=1,I55=1,J55=1,K55=1,L55=1,M55=1,N55=1,O55=1,P55=1,Q55=1,R55=1,V55=1,W55=1,X55=1,Y55=1,Z55=1),1,ROUND(SUM(F55:Z55)/$X$2,0))</f>
        <v>#DIV/0!</v>
      </c>
    </row>
    <row r="56" spans="1:31" ht="20.100000000000001" customHeight="1" x14ac:dyDescent="0.25">
      <c r="A56" s="815">
        <f>Emrat!A57</f>
        <v>18</v>
      </c>
      <c r="B56" s="818">
        <f>Emrat!B57</f>
        <v>0</v>
      </c>
      <c r="C56" s="819"/>
      <c r="D56" s="824">
        <f>Emrat!C57</f>
        <v>0</v>
      </c>
      <c r="E56" s="97" t="s">
        <v>119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634"/>
      <c r="AA56" s="101"/>
      <c r="AB56" s="102"/>
      <c r="AC56" s="708" t="e">
        <f t="shared" si="112"/>
        <v>#DIV/0!</v>
      </c>
      <c r="AD56" s="105">
        <f t="shared" si="110"/>
        <v>0</v>
      </c>
      <c r="AE56" s="107" t="e">
        <f t="shared" ref="AE56:AE57" si="365">IF(OR(F56=1,G56=1,H56=1,I56=1,J56=1,K56=1,L56=1,M56=1,N56=1,O56=1,P56=1,Q56=1,R56=1,S56=1,T56=1,U56=1,V56=1,W56=1,X56=1,Y56=1,Z56=1),1,ROUND(SUM(F56:Z56)/$X$2,0))</f>
        <v>#DIV/0!</v>
      </c>
    </row>
    <row r="57" spans="1:31" ht="20.100000000000001" customHeight="1" thickBot="1" x14ac:dyDescent="0.3">
      <c r="A57" s="816"/>
      <c r="B57" s="820"/>
      <c r="C57" s="821"/>
      <c r="D57" s="825"/>
      <c r="E57" s="112" t="s">
        <v>120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635"/>
      <c r="AA57" s="103"/>
      <c r="AB57" s="104"/>
      <c r="AC57" s="709" t="e">
        <f t="shared" si="112"/>
        <v>#DIV/0!</v>
      </c>
      <c r="AD57" s="106">
        <f t="shared" si="110"/>
        <v>0</v>
      </c>
      <c r="AE57" s="422" t="e">
        <f t="shared" si="365"/>
        <v>#DIV/0!</v>
      </c>
    </row>
    <row r="58" spans="1:31" ht="20.100000000000001" customHeight="1" thickTop="1" thickBot="1" x14ac:dyDescent="0.3">
      <c r="A58" s="817"/>
      <c r="B58" s="822"/>
      <c r="C58" s="823"/>
      <c r="D58" s="826"/>
      <c r="E58" s="416" t="s">
        <v>36</v>
      </c>
      <c r="F58" s="411" t="str">
        <f t="shared" ref="F58" si="366">IFERROR(ROUND(AVERAGE(F56:F57),0),"")</f>
        <v/>
      </c>
      <c r="G58" s="411" t="str">
        <f t="shared" ref="G58" si="367">IFERROR(ROUND(AVERAGE(G56:G57),0),"")</f>
        <v/>
      </c>
      <c r="H58" s="411" t="str">
        <f t="shared" ref="H58" si="368">IFERROR(ROUND(AVERAGE(H56:H57),0),"")</f>
        <v/>
      </c>
      <c r="I58" s="411" t="str">
        <f t="shared" ref="I58" si="369">IFERROR(ROUND(AVERAGE(I56:I57),0),"")</f>
        <v/>
      </c>
      <c r="J58" s="411" t="str">
        <f t="shared" ref="J58" si="370">IFERROR(ROUND(AVERAGE(J56:J57),0),"")</f>
        <v/>
      </c>
      <c r="K58" s="411" t="str">
        <f t="shared" ref="K58" si="371">IFERROR(ROUND(AVERAGE(K56:K57),0),"")</f>
        <v/>
      </c>
      <c r="L58" s="411" t="str">
        <f t="shared" ref="L58" si="372">IFERROR(ROUND(AVERAGE(L56:L57),0),"")</f>
        <v/>
      </c>
      <c r="M58" s="411" t="str">
        <f t="shared" ref="M58" si="373">IFERROR(ROUND(AVERAGE(M56:M57),0),"")</f>
        <v/>
      </c>
      <c r="N58" s="411" t="str">
        <f t="shared" ref="N58" si="374">IFERROR(ROUND(AVERAGE(N56:N57),0),"")</f>
        <v/>
      </c>
      <c r="O58" s="411" t="str">
        <f t="shared" ref="O58" si="375">IFERROR(ROUND(AVERAGE(O56:O57),0),"")</f>
        <v/>
      </c>
      <c r="P58" s="411" t="str">
        <f t="shared" ref="P58" si="376">IFERROR(ROUND(AVERAGE(P56:P57),0),"")</f>
        <v/>
      </c>
      <c r="Q58" s="411" t="str">
        <f t="shared" ref="Q58" si="377">IFERROR(ROUND(AVERAGE(Q56:Q57),0),"")</f>
        <v/>
      </c>
      <c r="R58" s="411" t="str">
        <f t="shared" ref="R58" si="378">IFERROR(ROUND(AVERAGE(R56:R57),0),"")</f>
        <v/>
      </c>
      <c r="S58" s="411" t="str">
        <f t="shared" ref="S58" si="379">IFERROR(ROUND(AVERAGE(S56:S57),0),"")</f>
        <v/>
      </c>
      <c r="T58" s="411" t="str">
        <f t="shared" ref="T58" si="380">IFERROR(ROUND(AVERAGE(T56:T57),0),"")</f>
        <v/>
      </c>
      <c r="U58" s="411" t="str">
        <f t="shared" ref="U58" si="381">IFERROR(ROUND(AVERAGE(U56:U57),0),"")</f>
        <v/>
      </c>
      <c r="V58" s="411" t="str">
        <f t="shared" ref="V58" si="382">IFERROR(ROUND(AVERAGE(V56:V57),0),"")</f>
        <v/>
      </c>
      <c r="W58" s="411" t="str">
        <f t="shared" ref="W58" si="383">IFERROR(ROUND(AVERAGE(W56:W57),0),"")</f>
        <v/>
      </c>
      <c r="X58" s="411" t="str">
        <f t="shared" ref="X58" si="384">IFERROR(ROUND(AVERAGE(X56:X57),0),"")</f>
        <v/>
      </c>
      <c r="Y58" s="411" t="str">
        <f t="shared" ref="Y58" si="385">IFERROR(ROUND(AVERAGE(Y56:Y57),0),"")</f>
        <v/>
      </c>
      <c r="Z58" s="636" t="str">
        <f t="shared" ref="Z58" si="386">IFERROR(ROUND(AVERAGE(Z56:Z57),0),"")</f>
        <v/>
      </c>
      <c r="AA58" s="412">
        <f t="shared" ref="AA58:AB58" si="387">AA56+AA57</f>
        <v>0</v>
      </c>
      <c r="AB58" s="413">
        <f t="shared" si="387"/>
        <v>0</v>
      </c>
      <c r="AC58" s="710" t="e">
        <f t="shared" si="112"/>
        <v>#DIV/0!</v>
      </c>
      <c r="AD58" s="414">
        <f t="shared" si="110"/>
        <v>0</v>
      </c>
      <c r="AE58" s="415" t="e">
        <f>IF(OR(F58=1,G58=1,H58=1,I58=1,J58=1,K58=1,L58=1,M58=1,N58=1,O58=1,P58=1,Q58=1,R58=1,V58=1,W58=1,X58=1,Y58=1,Z58=1),1,ROUND(SUM(F58:Z58)/$X$2,0))</f>
        <v>#DIV/0!</v>
      </c>
    </row>
    <row r="59" spans="1:31" ht="20.100000000000001" customHeight="1" x14ac:dyDescent="0.25">
      <c r="A59" s="815">
        <f>Emrat!A60</f>
        <v>19</v>
      </c>
      <c r="B59" s="818">
        <f>Emrat!B60</f>
        <v>0</v>
      </c>
      <c r="C59" s="819"/>
      <c r="D59" s="824">
        <f>Emrat!C60</f>
        <v>0</v>
      </c>
      <c r="E59" s="97" t="s">
        <v>119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634"/>
      <c r="AA59" s="101"/>
      <c r="AB59" s="102"/>
      <c r="AC59" s="708" t="e">
        <f t="shared" si="112"/>
        <v>#DIV/0!</v>
      </c>
      <c r="AD59" s="105">
        <f t="shared" si="110"/>
        <v>0</v>
      </c>
      <c r="AE59" s="107" t="e">
        <f t="shared" ref="AE59:AE60" si="388">IF(OR(F59=1,G59=1,H59=1,I59=1,J59=1,K59=1,L59=1,M59=1,N59=1,O59=1,P59=1,Q59=1,R59=1,S59=1,T59=1,U59=1,V59=1,W59=1,X59=1,Y59=1,Z59=1),1,ROUND(SUM(F59:Z59)/$X$2,0))</f>
        <v>#DIV/0!</v>
      </c>
    </row>
    <row r="60" spans="1:31" ht="20.100000000000001" customHeight="1" thickBot="1" x14ac:dyDescent="0.3">
      <c r="A60" s="816"/>
      <c r="B60" s="820"/>
      <c r="C60" s="821"/>
      <c r="D60" s="825"/>
      <c r="E60" s="112" t="s">
        <v>120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635"/>
      <c r="AA60" s="103"/>
      <c r="AB60" s="104"/>
      <c r="AC60" s="709" t="e">
        <f t="shared" si="112"/>
        <v>#DIV/0!</v>
      </c>
      <c r="AD60" s="106">
        <f t="shared" si="110"/>
        <v>0</v>
      </c>
      <c r="AE60" s="422" t="e">
        <f t="shared" si="388"/>
        <v>#DIV/0!</v>
      </c>
    </row>
    <row r="61" spans="1:31" ht="20.100000000000001" customHeight="1" thickTop="1" thickBot="1" x14ac:dyDescent="0.3">
      <c r="A61" s="817"/>
      <c r="B61" s="822"/>
      <c r="C61" s="823"/>
      <c r="D61" s="826"/>
      <c r="E61" s="416" t="s">
        <v>36</v>
      </c>
      <c r="F61" s="411" t="str">
        <f t="shared" ref="F61" si="389">IFERROR(ROUND(AVERAGE(F59:F60),0),"")</f>
        <v/>
      </c>
      <c r="G61" s="411" t="str">
        <f t="shared" ref="G61" si="390">IFERROR(ROUND(AVERAGE(G59:G60),0),"")</f>
        <v/>
      </c>
      <c r="H61" s="411" t="str">
        <f t="shared" ref="H61" si="391">IFERROR(ROUND(AVERAGE(H59:H60),0),"")</f>
        <v/>
      </c>
      <c r="I61" s="411" t="str">
        <f t="shared" ref="I61" si="392">IFERROR(ROUND(AVERAGE(I59:I60),0),"")</f>
        <v/>
      </c>
      <c r="J61" s="411" t="str">
        <f t="shared" ref="J61" si="393">IFERROR(ROUND(AVERAGE(J59:J60),0),"")</f>
        <v/>
      </c>
      <c r="K61" s="411" t="str">
        <f t="shared" ref="K61" si="394">IFERROR(ROUND(AVERAGE(K59:K60),0),"")</f>
        <v/>
      </c>
      <c r="L61" s="411" t="str">
        <f t="shared" ref="L61" si="395">IFERROR(ROUND(AVERAGE(L59:L60),0),"")</f>
        <v/>
      </c>
      <c r="M61" s="411" t="str">
        <f t="shared" ref="M61" si="396">IFERROR(ROUND(AVERAGE(M59:M60),0),"")</f>
        <v/>
      </c>
      <c r="N61" s="411" t="str">
        <f t="shared" ref="N61" si="397">IFERROR(ROUND(AVERAGE(N59:N60),0),"")</f>
        <v/>
      </c>
      <c r="O61" s="411" t="str">
        <f t="shared" ref="O61" si="398">IFERROR(ROUND(AVERAGE(O59:O60),0),"")</f>
        <v/>
      </c>
      <c r="P61" s="411" t="str">
        <f t="shared" ref="P61" si="399">IFERROR(ROUND(AVERAGE(P59:P60),0),"")</f>
        <v/>
      </c>
      <c r="Q61" s="411" t="str">
        <f t="shared" ref="Q61" si="400">IFERROR(ROUND(AVERAGE(Q59:Q60),0),"")</f>
        <v/>
      </c>
      <c r="R61" s="411" t="str">
        <f t="shared" ref="R61" si="401">IFERROR(ROUND(AVERAGE(R59:R60),0),"")</f>
        <v/>
      </c>
      <c r="S61" s="411" t="str">
        <f t="shared" ref="S61" si="402">IFERROR(ROUND(AVERAGE(S59:S60),0),"")</f>
        <v/>
      </c>
      <c r="T61" s="411" t="str">
        <f t="shared" ref="T61" si="403">IFERROR(ROUND(AVERAGE(T59:T60),0),"")</f>
        <v/>
      </c>
      <c r="U61" s="411" t="str">
        <f t="shared" ref="U61" si="404">IFERROR(ROUND(AVERAGE(U59:U60),0),"")</f>
        <v/>
      </c>
      <c r="V61" s="411" t="str">
        <f t="shared" ref="V61" si="405">IFERROR(ROUND(AVERAGE(V59:V60),0),"")</f>
        <v/>
      </c>
      <c r="W61" s="411" t="str">
        <f t="shared" ref="W61" si="406">IFERROR(ROUND(AVERAGE(W59:W60),0),"")</f>
        <v/>
      </c>
      <c r="X61" s="411" t="str">
        <f t="shared" ref="X61" si="407">IFERROR(ROUND(AVERAGE(X59:X60),0),"")</f>
        <v/>
      </c>
      <c r="Y61" s="411" t="str">
        <f t="shared" ref="Y61" si="408">IFERROR(ROUND(AVERAGE(Y59:Y60),0),"")</f>
        <v/>
      </c>
      <c r="Z61" s="636" t="str">
        <f t="shared" ref="Z61" si="409">IFERROR(ROUND(AVERAGE(Z59:Z60),0),"")</f>
        <v/>
      </c>
      <c r="AA61" s="412">
        <f t="shared" ref="AA61:AB61" si="410">AA59+AA60</f>
        <v>0</v>
      </c>
      <c r="AB61" s="413">
        <f t="shared" si="410"/>
        <v>0</v>
      </c>
      <c r="AC61" s="710" t="e">
        <f t="shared" si="112"/>
        <v>#DIV/0!</v>
      </c>
      <c r="AD61" s="414">
        <f t="shared" si="110"/>
        <v>0</v>
      </c>
      <c r="AE61" s="415" t="e">
        <f>IF(OR(F61=1,G61=1,H61=1,I61=1,J61=1,K61=1,L61=1,M61=1,N61=1,O61=1,P61=1,Q61=1,R61=1,V61=1,W61=1,X61=1,Y61=1,Z61=1),1,ROUND(SUM(F61:Z61)/$X$2,0))</f>
        <v>#DIV/0!</v>
      </c>
    </row>
    <row r="62" spans="1:31" ht="20.100000000000001" customHeight="1" x14ac:dyDescent="0.25">
      <c r="A62" s="815">
        <f>Emrat!A63</f>
        <v>20</v>
      </c>
      <c r="B62" s="818">
        <f>Emrat!B63</f>
        <v>0</v>
      </c>
      <c r="C62" s="819"/>
      <c r="D62" s="824">
        <f>Emrat!C63</f>
        <v>0</v>
      </c>
      <c r="E62" s="97" t="s">
        <v>119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634"/>
      <c r="AA62" s="101"/>
      <c r="AB62" s="102"/>
      <c r="AC62" s="708" t="e">
        <f t="shared" si="112"/>
        <v>#DIV/0!</v>
      </c>
      <c r="AD62" s="105">
        <f t="shared" si="110"/>
        <v>0</v>
      </c>
      <c r="AE62" s="107" t="e">
        <f t="shared" ref="AE62:AE63" si="411">IF(OR(F62=1,G62=1,H62=1,I62=1,J62=1,K62=1,L62=1,M62=1,N62=1,O62=1,P62=1,Q62=1,R62=1,S62=1,T62=1,U62=1,V62=1,W62=1,X62=1,Y62=1,Z62=1),1,ROUND(SUM(F62:Z62)/$X$2,0))</f>
        <v>#DIV/0!</v>
      </c>
    </row>
    <row r="63" spans="1:31" ht="20.100000000000001" customHeight="1" thickBot="1" x14ac:dyDescent="0.3">
      <c r="A63" s="816"/>
      <c r="B63" s="820"/>
      <c r="C63" s="821"/>
      <c r="D63" s="825"/>
      <c r="E63" s="112" t="s">
        <v>120</v>
      </c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635"/>
      <c r="AA63" s="103"/>
      <c r="AB63" s="104"/>
      <c r="AC63" s="709" t="e">
        <f t="shared" si="112"/>
        <v>#DIV/0!</v>
      </c>
      <c r="AD63" s="106">
        <f t="shared" si="110"/>
        <v>0</v>
      </c>
      <c r="AE63" s="422" t="e">
        <f t="shared" si="411"/>
        <v>#DIV/0!</v>
      </c>
    </row>
    <row r="64" spans="1:31" ht="20.100000000000001" customHeight="1" thickTop="1" thickBot="1" x14ac:dyDescent="0.3">
      <c r="A64" s="817"/>
      <c r="B64" s="822"/>
      <c r="C64" s="823"/>
      <c r="D64" s="826"/>
      <c r="E64" s="416" t="s">
        <v>36</v>
      </c>
      <c r="F64" s="411" t="str">
        <f t="shared" ref="F64" si="412">IFERROR(ROUND(AVERAGE(F62:F63),0),"")</f>
        <v/>
      </c>
      <c r="G64" s="411" t="str">
        <f t="shared" ref="G64" si="413">IFERROR(ROUND(AVERAGE(G62:G63),0),"")</f>
        <v/>
      </c>
      <c r="H64" s="411" t="str">
        <f t="shared" ref="H64" si="414">IFERROR(ROUND(AVERAGE(H62:H63),0),"")</f>
        <v/>
      </c>
      <c r="I64" s="411" t="str">
        <f t="shared" ref="I64" si="415">IFERROR(ROUND(AVERAGE(I62:I63),0),"")</f>
        <v/>
      </c>
      <c r="J64" s="411" t="str">
        <f t="shared" ref="J64" si="416">IFERROR(ROUND(AVERAGE(J62:J63),0),"")</f>
        <v/>
      </c>
      <c r="K64" s="411" t="str">
        <f t="shared" ref="K64" si="417">IFERROR(ROUND(AVERAGE(K62:K63),0),"")</f>
        <v/>
      </c>
      <c r="L64" s="411" t="str">
        <f t="shared" ref="L64" si="418">IFERROR(ROUND(AVERAGE(L62:L63),0),"")</f>
        <v/>
      </c>
      <c r="M64" s="411" t="str">
        <f t="shared" ref="M64" si="419">IFERROR(ROUND(AVERAGE(M62:M63),0),"")</f>
        <v/>
      </c>
      <c r="N64" s="411" t="str">
        <f t="shared" ref="N64" si="420">IFERROR(ROUND(AVERAGE(N62:N63),0),"")</f>
        <v/>
      </c>
      <c r="O64" s="411" t="str">
        <f t="shared" ref="O64" si="421">IFERROR(ROUND(AVERAGE(O62:O63),0),"")</f>
        <v/>
      </c>
      <c r="P64" s="411" t="str">
        <f t="shared" ref="P64" si="422">IFERROR(ROUND(AVERAGE(P62:P63),0),"")</f>
        <v/>
      </c>
      <c r="Q64" s="411" t="str">
        <f t="shared" ref="Q64" si="423">IFERROR(ROUND(AVERAGE(Q62:Q63),0),"")</f>
        <v/>
      </c>
      <c r="R64" s="411" t="str">
        <f t="shared" ref="R64" si="424">IFERROR(ROUND(AVERAGE(R62:R63),0),"")</f>
        <v/>
      </c>
      <c r="S64" s="411" t="str">
        <f t="shared" ref="S64" si="425">IFERROR(ROUND(AVERAGE(S62:S63),0),"")</f>
        <v/>
      </c>
      <c r="T64" s="411" t="str">
        <f t="shared" ref="T64" si="426">IFERROR(ROUND(AVERAGE(T62:T63),0),"")</f>
        <v/>
      </c>
      <c r="U64" s="411" t="str">
        <f t="shared" ref="U64" si="427">IFERROR(ROUND(AVERAGE(U62:U63),0),"")</f>
        <v/>
      </c>
      <c r="V64" s="411" t="str">
        <f t="shared" ref="V64" si="428">IFERROR(ROUND(AVERAGE(V62:V63),0),"")</f>
        <v/>
      </c>
      <c r="W64" s="411" t="str">
        <f t="shared" ref="W64" si="429">IFERROR(ROUND(AVERAGE(W62:W63),0),"")</f>
        <v/>
      </c>
      <c r="X64" s="411" t="str">
        <f t="shared" ref="X64" si="430">IFERROR(ROUND(AVERAGE(X62:X63),0),"")</f>
        <v/>
      </c>
      <c r="Y64" s="411" t="str">
        <f t="shared" ref="Y64" si="431">IFERROR(ROUND(AVERAGE(Y62:Y63),0),"")</f>
        <v/>
      </c>
      <c r="Z64" s="636" t="str">
        <f t="shared" ref="Z64" si="432">IFERROR(ROUND(AVERAGE(Z62:Z63),0),"")</f>
        <v/>
      </c>
      <c r="AA64" s="412">
        <f t="shared" ref="AA64:AB64" si="433">AA62+AA63</f>
        <v>0</v>
      </c>
      <c r="AB64" s="413">
        <f t="shared" si="433"/>
        <v>0</v>
      </c>
      <c r="AC64" s="710" t="e">
        <f t="shared" si="112"/>
        <v>#DIV/0!</v>
      </c>
      <c r="AD64" s="414">
        <f t="shared" si="110"/>
        <v>0</v>
      </c>
      <c r="AE64" s="415" t="e">
        <f>IF(OR(F64=1,G64=1,H64=1,I64=1,J64=1,K64=1,L64=1,M64=1,N64=1,O64=1,P64=1,Q64=1,R64=1,V64=1,W64=1,X64=1,Y64=1,Z64=1),1,ROUND(SUM(F64:Z64)/$X$2,0))</f>
        <v>#DIV/0!</v>
      </c>
    </row>
    <row r="65" spans="1:31" ht="20.100000000000001" customHeight="1" x14ac:dyDescent="0.25">
      <c r="A65" s="815">
        <f>Emrat!A66</f>
        <v>21</v>
      </c>
      <c r="B65" s="818">
        <f>Emrat!B66</f>
        <v>0</v>
      </c>
      <c r="C65" s="819"/>
      <c r="D65" s="824">
        <f>Emrat!C66</f>
        <v>0</v>
      </c>
      <c r="E65" s="97" t="s">
        <v>119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634"/>
      <c r="AA65" s="101"/>
      <c r="AB65" s="102"/>
      <c r="AC65" s="708" t="e">
        <f t="shared" si="112"/>
        <v>#DIV/0!</v>
      </c>
      <c r="AD65" s="105">
        <f t="shared" si="110"/>
        <v>0</v>
      </c>
      <c r="AE65" s="107" t="e">
        <f t="shared" ref="AE65:AE66" si="434">IF(OR(F65=1,G65=1,H65=1,I65=1,J65=1,K65=1,L65=1,M65=1,N65=1,O65=1,P65=1,Q65=1,R65=1,S65=1,T65=1,U65=1,V65=1,W65=1,X65=1,Y65=1,Z65=1),1,ROUND(SUM(F65:Z65)/$X$2,0))</f>
        <v>#DIV/0!</v>
      </c>
    </row>
    <row r="66" spans="1:31" ht="20.100000000000001" customHeight="1" thickBot="1" x14ac:dyDescent="0.3">
      <c r="A66" s="816"/>
      <c r="B66" s="820"/>
      <c r="C66" s="821"/>
      <c r="D66" s="825"/>
      <c r="E66" s="112" t="s">
        <v>120</v>
      </c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635"/>
      <c r="AA66" s="103"/>
      <c r="AB66" s="104"/>
      <c r="AC66" s="709" t="e">
        <f t="shared" si="112"/>
        <v>#DIV/0!</v>
      </c>
      <c r="AD66" s="106">
        <f t="shared" si="110"/>
        <v>0</v>
      </c>
      <c r="AE66" s="422" t="e">
        <f t="shared" si="434"/>
        <v>#DIV/0!</v>
      </c>
    </row>
    <row r="67" spans="1:31" ht="20.100000000000001" customHeight="1" thickTop="1" thickBot="1" x14ac:dyDescent="0.3">
      <c r="A67" s="817"/>
      <c r="B67" s="822"/>
      <c r="C67" s="823"/>
      <c r="D67" s="826"/>
      <c r="E67" s="416" t="s">
        <v>36</v>
      </c>
      <c r="F67" s="411" t="str">
        <f t="shared" ref="F67" si="435">IFERROR(ROUND(AVERAGE(F65:F66),0),"")</f>
        <v/>
      </c>
      <c r="G67" s="411" t="str">
        <f t="shared" ref="G67" si="436">IFERROR(ROUND(AVERAGE(G65:G66),0),"")</f>
        <v/>
      </c>
      <c r="H67" s="411" t="str">
        <f t="shared" ref="H67" si="437">IFERROR(ROUND(AVERAGE(H65:H66),0),"")</f>
        <v/>
      </c>
      <c r="I67" s="411" t="str">
        <f t="shared" ref="I67" si="438">IFERROR(ROUND(AVERAGE(I65:I66),0),"")</f>
        <v/>
      </c>
      <c r="J67" s="411" t="str">
        <f t="shared" ref="J67" si="439">IFERROR(ROUND(AVERAGE(J65:J66),0),"")</f>
        <v/>
      </c>
      <c r="K67" s="411" t="str">
        <f t="shared" ref="K67" si="440">IFERROR(ROUND(AVERAGE(K65:K66),0),"")</f>
        <v/>
      </c>
      <c r="L67" s="411" t="str">
        <f t="shared" ref="L67" si="441">IFERROR(ROUND(AVERAGE(L65:L66),0),"")</f>
        <v/>
      </c>
      <c r="M67" s="411" t="str">
        <f t="shared" ref="M67" si="442">IFERROR(ROUND(AVERAGE(M65:M66),0),"")</f>
        <v/>
      </c>
      <c r="N67" s="411" t="str">
        <f t="shared" ref="N67" si="443">IFERROR(ROUND(AVERAGE(N65:N66),0),"")</f>
        <v/>
      </c>
      <c r="O67" s="411" t="str">
        <f t="shared" ref="O67" si="444">IFERROR(ROUND(AVERAGE(O65:O66),0),"")</f>
        <v/>
      </c>
      <c r="P67" s="411" t="str">
        <f t="shared" ref="P67" si="445">IFERROR(ROUND(AVERAGE(P65:P66),0),"")</f>
        <v/>
      </c>
      <c r="Q67" s="411" t="str">
        <f t="shared" ref="Q67" si="446">IFERROR(ROUND(AVERAGE(Q65:Q66),0),"")</f>
        <v/>
      </c>
      <c r="R67" s="411" t="str">
        <f t="shared" ref="R67" si="447">IFERROR(ROUND(AVERAGE(R65:R66),0),"")</f>
        <v/>
      </c>
      <c r="S67" s="411" t="str">
        <f t="shared" ref="S67" si="448">IFERROR(ROUND(AVERAGE(S65:S66),0),"")</f>
        <v/>
      </c>
      <c r="T67" s="411" t="str">
        <f t="shared" ref="T67" si="449">IFERROR(ROUND(AVERAGE(T65:T66),0),"")</f>
        <v/>
      </c>
      <c r="U67" s="411" t="str">
        <f t="shared" ref="U67" si="450">IFERROR(ROUND(AVERAGE(U65:U66),0),"")</f>
        <v/>
      </c>
      <c r="V67" s="411" t="str">
        <f t="shared" ref="V67" si="451">IFERROR(ROUND(AVERAGE(V65:V66),0),"")</f>
        <v/>
      </c>
      <c r="W67" s="411" t="str">
        <f t="shared" ref="W67" si="452">IFERROR(ROUND(AVERAGE(W65:W66),0),"")</f>
        <v/>
      </c>
      <c r="X67" s="411" t="str">
        <f t="shared" ref="X67" si="453">IFERROR(ROUND(AVERAGE(X65:X66),0),"")</f>
        <v/>
      </c>
      <c r="Y67" s="411" t="str">
        <f t="shared" ref="Y67" si="454">IFERROR(ROUND(AVERAGE(Y65:Y66),0),"")</f>
        <v/>
      </c>
      <c r="Z67" s="636" t="str">
        <f t="shared" ref="Z67" si="455">IFERROR(ROUND(AVERAGE(Z65:Z66),0),"")</f>
        <v/>
      </c>
      <c r="AA67" s="412">
        <f t="shared" ref="AA67:AB67" si="456">AA65+AA66</f>
        <v>0</v>
      </c>
      <c r="AB67" s="413">
        <f t="shared" si="456"/>
        <v>0</v>
      </c>
      <c r="AC67" s="710" t="e">
        <f t="shared" si="112"/>
        <v>#DIV/0!</v>
      </c>
      <c r="AD67" s="414">
        <f t="shared" si="110"/>
        <v>0</v>
      </c>
      <c r="AE67" s="415" t="e">
        <f>IF(OR(F67=1,G67=1,H67=1,I67=1,J67=1,K67=1,L67=1,M67=1,N67=1,O67=1,P67=1,Q67=1,R67=1,V67=1,W67=1,X67=1,Y67=1,Z67=1),1,ROUND(SUM(F67:Z67)/$X$2,0))</f>
        <v>#DIV/0!</v>
      </c>
    </row>
    <row r="68" spans="1:31" ht="20.100000000000001" customHeight="1" x14ac:dyDescent="0.25">
      <c r="A68" s="815">
        <f>Emrat!A69</f>
        <v>22</v>
      </c>
      <c r="B68" s="818">
        <f>Emrat!B69</f>
        <v>0</v>
      </c>
      <c r="C68" s="819"/>
      <c r="D68" s="824">
        <f>Emrat!C69</f>
        <v>0</v>
      </c>
      <c r="E68" s="97" t="s">
        <v>119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634"/>
      <c r="AA68" s="101"/>
      <c r="AB68" s="102"/>
      <c r="AC68" s="708" t="e">
        <f t="shared" si="112"/>
        <v>#DIV/0!</v>
      </c>
      <c r="AD68" s="105">
        <f t="shared" si="110"/>
        <v>0</v>
      </c>
      <c r="AE68" s="107" t="e">
        <f t="shared" ref="AE68:AE69" si="457">IF(OR(F68=1,G68=1,H68=1,I68=1,J68=1,K68=1,L68=1,M68=1,N68=1,O68=1,P68=1,Q68=1,R68=1,S68=1,T68=1,U68=1,V68=1,W68=1,X68=1,Y68=1,Z68=1),1,ROUND(SUM(F68:Z68)/$X$2,0))</f>
        <v>#DIV/0!</v>
      </c>
    </row>
    <row r="69" spans="1:31" ht="20.100000000000001" customHeight="1" thickBot="1" x14ac:dyDescent="0.3">
      <c r="A69" s="816"/>
      <c r="B69" s="820"/>
      <c r="C69" s="821"/>
      <c r="D69" s="825"/>
      <c r="E69" s="112" t="s">
        <v>120</v>
      </c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635"/>
      <c r="AA69" s="103"/>
      <c r="AB69" s="104"/>
      <c r="AC69" s="709" t="e">
        <f t="shared" si="112"/>
        <v>#DIV/0!</v>
      </c>
      <c r="AD69" s="106">
        <f t="shared" si="110"/>
        <v>0</v>
      </c>
      <c r="AE69" s="422" t="e">
        <f t="shared" si="457"/>
        <v>#DIV/0!</v>
      </c>
    </row>
    <row r="70" spans="1:31" ht="20.100000000000001" customHeight="1" thickTop="1" thickBot="1" x14ac:dyDescent="0.3">
      <c r="A70" s="817"/>
      <c r="B70" s="822"/>
      <c r="C70" s="823"/>
      <c r="D70" s="826"/>
      <c r="E70" s="416" t="s">
        <v>36</v>
      </c>
      <c r="F70" s="411" t="str">
        <f t="shared" ref="F70" si="458">IFERROR(ROUND(AVERAGE(F68:F69),0),"")</f>
        <v/>
      </c>
      <c r="G70" s="411" t="str">
        <f t="shared" ref="G70" si="459">IFERROR(ROUND(AVERAGE(G68:G69),0),"")</f>
        <v/>
      </c>
      <c r="H70" s="411" t="str">
        <f t="shared" ref="H70" si="460">IFERROR(ROUND(AVERAGE(H68:H69),0),"")</f>
        <v/>
      </c>
      <c r="I70" s="411" t="str">
        <f t="shared" ref="I70" si="461">IFERROR(ROUND(AVERAGE(I68:I69),0),"")</f>
        <v/>
      </c>
      <c r="J70" s="411" t="str">
        <f t="shared" ref="J70" si="462">IFERROR(ROUND(AVERAGE(J68:J69),0),"")</f>
        <v/>
      </c>
      <c r="K70" s="411" t="str">
        <f t="shared" ref="K70" si="463">IFERROR(ROUND(AVERAGE(K68:K69),0),"")</f>
        <v/>
      </c>
      <c r="L70" s="411" t="str">
        <f t="shared" ref="L70" si="464">IFERROR(ROUND(AVERAGE(L68:L69),0),"")</f>
        <v/>
      </c>
      <c r="M70" s="411" t="str">
        <f t="shared" ref="M70" si="465">IFERROR(ROUND(AVERAGE(M68:M69),0),"")</f>
        <v/>
      </c>
      <c r="N70" s="411" t="str">
        <f t="shared" ref="N70" si="466">IFERROR(ROUND(AVERAGE(N68:N69),0),"")</f>
        <v/>
      </c>
      <c r="O70" s="411" t="str">
        <f t="shared" ref="O70" si="467">IFERROR(ROUND(AVERAGE(O68:O69),0),"")</f>
        <v/>
      </c>
      <c r="P70" s="411" t="str">
        <f t="shared" ref="P70" si="468">IFERROR(ROUND(AVERAGE(P68:P69),0),"")</f>
        <v/>
      </c>
      <c r="Q70" s="411" t="str">
        <f t="shared" ref="Q70" si="469">IFERROR(ROUND(AVERAGE(Q68:Q69),0),"")</f>
        <v/>
      </c>
      <c r="R70" s="411" t="str">
        <f t="shared" ref="R70" si="470">IFERROR(ROUND(AVERAGE(R68:R69),0),"")</f>
        <v/>
      </c>
      <c r="S70" s="411" t="str">
        <f t="shared" ref="S70" si="471">IFERROR(ROUND(AVERAGE(S68:S69),0),"")</f>
        <v/>
      </c>
      <c r="T70" s="411" t="str">
        <f t="shared" ref="T70" si="472">IFERROR(ROUND(AVERAGE(T68:T69),0),"")</f>
        <v/>
      </c>
      <c r="U70" s="411" t="str">
        <f t="shared" ref="U70" si="473">IFERROR(ROUND(AVERAGE(U68:U69),0),"")</f>
        <v/>
      </c>
      <c r="V70" s="411" t="str">
        <f t="shared" ref="V70" si="474">IFERROR(ROUND(AVERAGE(V68:V69),0),"")</f>
        <v/>
      </c>
      <c r="W70" s="411" t="str">
        <f t="shared" ref="W70" si="475">IFERROR(ROUND(AVERAGE(W68:W69),0),"")</f>
        <v/>
      </c>
      <c r="X70" s="411" t="str">
        <f t="shared" ref="X70" si="476">IFERROR(ROUND(AVERAGE(X68:X69),0),"")</f>
        <v/>
      </c>
      <c r="Y70" s="411" t="str">
        <f t="shared" ref="Y70" si="477">IFERROR(ROUND(AVERAGE(Y68:Y69),0),"")</f>
        <v/>
      </c>
      <c r="Z70" s="636" t="str">
        <f t="shared" ref="Z70" si="478">IFERROR(ROUND(AVERAGE(Z68:Z69),0),"")</f>
        <v/>
      </c>
      <c r="AA70" s="412">
        <f t="shared" ref="AA70:AB70" si="479">AA68+AA69</f>
        <v>0</v>
      </c>
      <c r="AB70" s="413">
        <f t="shared" si="479"/>
        <v>0</v>
      </c>
      <c r="AC70" s="710" t="e">
        <f t="shared" si="112"/>
        <v>#DIV/0!</v>
      </c>
      <c r="AD70" s="414">
        <f t="shared" si="110"/>
        <v>0</v>
      </c>
      <c r="AE70" s="415" t="e">
        <f>IF(OR(F70=1,G70=1,H70=1,I70=1,J70=1,K70=1,L70=1,M70=1,N70=1,O70=1,P70=1,Q70=1,R70=1,V70=1,W70=1,X70=1,Y70=1,Z70=1),1,ROUND(SUM(F70:Z70)/$X$2,0))</f>
        <v>#DIV/0!</v>
      </c>
    </row>
    <row r="71" spans="1:31" ht="20.100000000000001" customHeight="1" x14ac:dyDescent="0.25">
      <c r="A71" s="815">
        <f>Emrat!A72</f>
        <v>23</v>
      </c>
      <c r="B71" s="818">
        <f>Emrat!B72</f>
        <v>0</v>
      </c>
      <c r="C71" s="819"/>
      <c r="D71" s="824">
        <f>Emrat!C72</f>
        <v>0</v>
      </c>
      <c r="E71" s="97" t="s">
        <v>119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634"/>
      <c r="AA71" s="101"/>
      <c r="AB71" s="102"/>
      <c r="AC71" s="708" t="e">
        <f t="shared" si="112"/>
        <v>#DIV/0!</v>
      </c>
      <c r="AD71" s="105">
        <f t="shared" si="110"/>
        <v>0</v>
      </c>
      <c r="AE71" s="107" t="e">
        <f t="shared" ref="AE71:AE72" si="480">IF(OR(F71=1,G71=1,H71=1,I71=1,J71=1,K71=1,L71=1,M71=1,N71=1,O71=1,P71=1,Q71=1,R71=1,S71=1,T71=1,U71=1,V71=1,W71=1,X71=1,Y71=1,Z71=1),1,ROUND(SUM(F71:Z71)/$X$2,0))</f>
        <v>#DIV/0!</v>
      </c>
    </row>
    <row r="72" spans="1:31" ht="20.100000000000001" customHeight="1" thickBot="1" x14ac:dyDescent="0.3">
      <c r="A72" s="816"/>
      <c r="B72" s="820"/>
      <c r="C72" s="821"/>
      <c r="D72" s="825"/>
      <c r="E72" s="112" t="s">
        <v>120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635"/>
      <c r="AA72" s="103"/>
      <c r="AB72" s="104"/>
      <c r="AC72" s="709" t="e">
        <f t="shared" si="112"/>
        <v>#DIV/0!</v>
      </c>
      <c r="AD72" s="106">
        <f t="shared" si="110"/>
        <v>0</v>
      </c>
      <c r="AE72" s="422" t="e">
        <f t="shared" si="480"/>
        <v>#DIV/0!</v>
      </c>
    </row>
    <row r="73" spans="1:31" ht="20.100000000000001" customHeight="1" thickTop="1" thickBot="1" x14ac:dyDescent="0.3">
      <c r="A73" s="817"/>
      <c r="B73" s="822"/>
      <c r="C73" s="823"/>
      <c r="D73" s="826"/>
      <c r="E73" s="416" t="s">
        <v>36</v>
      </c>
      <c r="F73" s="411" t="str">
        <f t="shared" ref="F73" si="481">IFERROR(ROUND(AVERAGE(F71:F72),0),"")</f>
        <v/>
      </c>
      <c r="G73" s="411" t="str">
        <f t="shared" ref="G73" si="482">IFERROR(ROUND(AVERAGE(G71:G72),0),"")</f>
        <v/>
      </c>
      <c r="H73" s="411" t="str">
        <f t="shared" ref="H73" si="483">IFERROR(ROUND(AVERAGE(H71:H72),0),"")</f>
        <v/>
      </c>
      <c r="I73" s="411" t="str">
        <f t="shared" ref="I73" si="484">IFERROR(ROUND(AVERAGE(I71:I72),0),"")</f>
        <v/>
      </c>
      <c r="J73" s="411" t="str">
        <f t="shared" ref="J73" si="485">IFERROR(ROUND(AVERAGE(J71:J72),0),"")</f>
        <v/>
      </c>
      <c r="K73" s="411" t="str">
        <f t="shared" ref="K73" si="486">IFERROR(ROUND(AVERAGE(K71:K72),0),"")</f>
        <v/>
      </c>
      <c r="L73" s="411" t="str">
        <f t="shared" ref="L73" si="487">IFERROR(ROUND(AVERAGE(L71:L72),0),"")</f>
        <v/>
      </c>
      <c r="M73" s="411" t="str">
        <f t="shared" ref="M73" si="488">IFERROR(ROUND(AVERAGE(M71:M72),0),"")</f>
        <v/>
      </c>
      <c r="N73" s="411" t="str">
        <f t="shared" ref="N73" si="489">IFERROR(ROUND(AVERAGE(N71:N72),0),"")</f>
        <v/>
      </c>
      <c r="O73" s="411" t="str">
        <f t="shared" ref="O73" si="490">IFERROR(ROUND(AVERAGE(O71:O72),0),"")</f>
        <v/>
      </c>
      <c r="P73" s="411" t="str">
        <f t="shared" ref="P73" si="491">IFERROR(ROUND(AVERAGE(P71:P72),0),"")</f>
        <v/>
      </c>
      <c r="Q73" s="411" t="str">
        <f t="shared" ref="Q73" si="492">IFERROR(ROUND(AVERAGE(Q71:Q72),0),"")</f>
        <v/>
      </c>
      <c r="R73" s="411" t="str">
        <f t="shared" ref="R73" si="493">IFERROR(ROUND(AVERAGE(R71:R72),0),"")</f>
        <v/>
      </c>
      <c r="S73" s="411" t="str">
        <f t="shared" ref="S73" si="494">IFERROR(ROUND(AVERAGE(S71:S72),0),"")</f>
        <v/>
      </c>
      <c r="T73" s="411" t="str">
        <f t="shared" ref="T73" si="495">IFERROR(ROUND(AVERAGE(T71:T72),0),"")</f>
        <v/>
      </c>
      <c r="U73" s="411" t="str">
        <f t="shared" ref="U73" si="496">IFERROR(ROUND(AVERAGE(U71:U72),0),"")</f>
        <v/>
      </c>
      <c r="V73" s="411" t="str">
        <f t="shared" ref="V73" si="497">IFERROR(ROUND(AVERAGE(V71:V72),0),"")</f>
        <v/>
      </c>
      <c r="W73" s="411" t="str">
        <f t="shared" ref="W73" si="498">IFERROR(ROUND(AVERAGE(W71:W72),0),"")</f>
        <v/>
      </c>
      <c r="X73" s="411" t="str">
        <f t="shared" ref="X73" si="499">IFERROR(ROUND(AVERAGE(X71:X72),0),"")</f>
        <v/>
      </c>
      <c r="Y73" s="411" t="str">
        <f t="shared" ref="Y73" si="500">IFERROR(ROUND(AVERAGE(Y71:Y72),0),"")</f>
        <v/>
      </c>
      <c r="Z73" s="636" t="str">
        <f t="shared" ref="Z73" si="501">IFERROR(ROUND(AVERAGE(Z71:Z72),0),"")</f>
        <v/>
      </c>
      <c r="AA73" s="412">
        <f t="shared" ref="AA73:AB73" si="502">AA71+AA72</f>
        <v>0</v>
      </c>
      <c r="AB73" s="413">
        <f t="shared" si="502"/>
        <v>0</v>
      </c>
      <c r="AC73" s="710" t="e">
        <f t="shared" si="112"/>
        <v>#DIV/0!</v>
      </c>
      <c r="AD73" s="414">
        <f t="shared" si="110"/>
        <v>0</v>
      </c>
      <c r="AE73" s="415" t="e">
        <f>IF(OR(F73=1,G73=1,H73=1,I73=1,J73=1,K73=1,L73=1,M73=1,N73=1,O73=1,P73=1,Q73=1,R73=1,V73=1,W73=1,X73=1,Y73=1,Z73=1),1,ROUND(SUM(F73:Z73)/$X$2,0))</f>
        <v>#DIV/0!</v>
      </c>
    </row>
    <row r="74" spans="1:31" ht="20.100000000000001" customHeight="1" x14ac:dyDescent="0.25">
      <c r="A74" s="815">
        <f>Emrat!A75</f>
        <v>24</v>
      </c>
      <c r="B74" s="818">
        <f>Emrat!B75</f>
        <v>0</v>
      </c>
      <c r="C74" s="819"/>
      <c r="D74" s="824">
        <f>Emrat!C75</f>
        <v>0</v>
      </c>
      <c r="E74" s="97" t="s">
        <v>119</v>
      </c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34"/>
      <c r="AA74" s="101"/>
      <c r="AB74" s="102"/>
      <c r="AC74" s="708" t="e">
        <f t="shared" si="112"/>
        <v>#DIV/0!</v>
      </c>
      <c r="AD74" s="105">
        <f t="shared" si="110"/>
        <v>0</v>
      </c>
      <c r="AE74" s="107" t="e">
        <f t="shared" ref="AE74:AE75" si="503">IF(OR(F74=1,G74=1,H74=1,I74=1,J74=1,K74=1,L74=1,M74=1,N74=1,O74=1,P74=1,Q74=1,R74=1,S74=1,T74=1,U74=1,V74=1,W74=1,X74=1,Y74=1,Z74=1),1,ROUND(SUM(F74:Z74)/$X$2,0))</f>
        <v>#DIV/0!</v>
      </c>
    </row>
    <row r="75" spans="1:31" ht="20.100000000000001" customHeight="1" thickBot="1" x14ac:dyDescent="0.3">
      <c r="A75" s="816"/>
      <c r="B75" s="820"/>
      <c r="C75" s="821"/>
      <c r="D75" s="825"/>
      <c r="E75" s="112" t="s">
        <v>120</v>
      </c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635"/>
      <c r="AA75" s="103"/>
      <c r="AB75" s="104"/>
      <c r="AC75" s="709" t="e">
        <f t="shared" si="112"/>
        <v>#DIV/0!</v>
      </c>
      <c r="AD75" s="106">
        <f t="shared" si="110"/>
        <v>0</v>
      </c>
      <c r="AE75" s="422" t="e">
        <f t="shared" si="503"/>
        <v>#DIV/0!</v>
      </c>
    </row>
    <row r="76" spans="1:31" ht="20.100000000000001" customHeight="1" thickTop="1" thickBot="1" x14ac:dyDescent="0.3">
      <c r="A76" s="817"/>
      <c r="B76" s="822"/>
      <c r="C76" s="823"/>
      <c r="D76" s="826"/>
      <c r="E76" s="416" t="s">
        <v>36</v>
      </c>
      <c r="F76" s="411" t="str">
        <f t="shared" ref="F76" si="504">IFERROR(ROUND(AVERAGE(F74:F75),0),"")</f>
        <v/>
      </c>
      <c r="G76" s="411" t="str">
        <f t="shared" ref="G76" si="505">IFERROR(ROUND(AVERAGE(G74:G75),0),"")</f>
        <v/>
      </c>
      <c r="H76" s="411" t="str">
        <f t="shared" ref="H76" si="506">IFERROR(ROUND(AVERAGE(H74:H75),0),"")</f>
        <v/>
      </c>
      <c r="I76" s="411" t="str">
        <f t="shared" ref="I76" si="507">IFERROR(ROUND(AVERAGE(I74:I75),0),"")</f>
        <v/>
      </c>
      <c r="J76" s="411" t="str">
        <f t="shared" ref="J76" si="508">IFERROR(ROUND(AVERAGE(J74:J75),0),"")</f>
        <v/>
      </c>
      <c r="K76" s="411" t="str">
        <f t="shared" ref="K76" si="509">IFERROR(ROUND(AVERAGE(K74:K75),0),"")</f>
        <v/>
      </c>
      <c r="L76" s="411" t="str">
        <f t="shared" ref="L76" si="510">IFERROR(ROUND(AVERAGE(L74:L75),0),"")</f>
        <v/>
      </c>
      <c r="M76" s="411" t="str">
        <f t="shared" ref="M76" si="511">IFERROR(ROUND(AVERAGE(M74:M75),0),"")</f>
        <v/>
      </c>
      <c r="N76" s="411" t="str">
        <f t="shared" ref="N76" si="512">IFERROR(ROUND(AVERAGE(N74:N75),0),"")</f>
        <v/>
      </c>
      <c r="O76" s="411" t="str">
        <f t="shared" ref="O76" si="513">IFERROR(ROUND(AVERAGE(O74:O75),0),"")</f>
        <v/>
      </c>
      <c r="P76" s="411" t="str">
        <f t="shared" ref="P76" si="514">IFERROR(ROUND(AVERAGE(P74:P75),0),"")</f>
        <v/>
      </c>
      <c r="Q76" s="411" t="str">
        <f t="shared" ref="Q76" si="515">IFERROR(ROUND(AVERAGE(Q74:Q75),0),"")</f>
        <v/>
      </c>
      <c r="R76" s="411" t="str">
        <f t="shared" ref="R76" si="516">IFERROR(ROUND(AVERAGE(R74:R75),0),"")</f>
        <v/>
      </c>
      <c r="S76" s="411" t="str">
        <f t="shared" ref="S76" si="517">IFERROR(ROUND(AVERAGE(S74:S75),0),"")</f>
        <v/>
      </c>
      <c r="T76" s="411" t="str">
        <f t="shared" ref="T76" si="518">IFERROR(ROUND(AVERAGE(T74:T75),0),"")</f>
        <v/>
      </c>
      <c r="U76" s="411" t="str">
        <f t="shared" ref="U76" si="519">IFERROR(ROUND(AVERAGE(U74:U75),0),"")</f>
        <v/>
      </c>
      <c r="V76" s="411" t="str">
        <f t="shared" ref="V76" si="520">IFERROR(ROUND(AVERAGE(V74:V75),0),"")</f>
        <v/>
      </c>
      <c r="W76" s="411" t="str">
        <f t="shared" ref="W76" si="521">IFERROR(ROUND(AVERAGE(W74:W75),0),"")</f>
        <v/>
      </c>
      <c r="X76" s="411" t="str">
        <f t="shared" ref="X76" si="522">IFERROR(ROUND(AVERAGE(X74:X75),0),"")</f>
        <v/>
      </c>
      <c r="Y76" s="411" t="str">
        <f t="shared" ref="Y76" si="523">IFERROR(ROUND(AVERAGE(Y74:Y75),0),"")</f>
        <v/>
      </c>
      <c r="Z76" s="636" t="str">
        <f t="shared" ref="Z76" si="524">IFERROR(ROUND(AVERAGE(Z74:Z75),0),"")</f>
        <v/>
      </c>
      <c r="AA76" s="412">
        <f t="shared" ref="AA76:AB76" si="525">AA74+AA75</f>
        <v>0</v>
      </c>
      <c r="AB76" s="413">
        <f t="shared" si="525"/>
        <v>0</v>
      </c>
      <c r="AC76" s="710" t="e">
        <f t="shared" si="112"/>
        <v>#DIV/0!</v>
      </c>
      <c r="AD76" s="414">
        <f t="shared" si="110"/>
        <v>0</v>
      </c>
      <c r="AE76" s="415" t="e">
        <f>IF(OR(F76=1,G76=1,H76=1,I76=1,J76=1,K76=1,L76=1,M76=1,N76=1,O76=1,P76=1,Q76=1,R76=1,V76=1,W76=1,X76=1,Y76=1,Z76=1),1,ROUND(SUM(F76:Z76)/$X$2,0))</f>
        <v>#DIV/0!</v>
      </c>
    </row>
    <row r="77" spans="1:31" ht="20.100000000000001" customHeight="1" x14ac:dyDescent="0.25">
      <c r="A77" s="815">
        <f>Emrat!A78</f>
        <v>25</v>
      </c>
      <c r="B77" s="818">
        <f>Emrat!B78</f>
        <v>0</v>
      </c>
      <c r="C77" s="819"/>
      <c r="D77" s="824">
        <f>Emrat!C78</f>
        <v>0</v>
      </c>
      <c r="E77" s="97" t="s">
        <v>119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634"/>
      <c r="AA77" s="101"/>
      <c r="AB77" s="102"/>
      <c r="AC77" s="708" t="e">
        <f t="shared" si="112"/>
        <v>#DIV/0!</v>
      </c>
      <c r="AD77" s="105">
        <f t="shared" si="110"/>
        <v>0</v>
      </c>
      <c r="AE77" s="107" t="e">
        <f t="shared" ref="AE77:AE78" si="526">IF(OR(F77=1,G77=1,H77=1,I77=1,J77=1,K77=1,L77=1,M77=1,N77=1,O77=1,P77=1,Q77=1,R77=1,S77=1,T77=1,U77=1,V77=1,W77=1,X77=1,Y77=1,Z77=1),1,ROUND(SUM(F77:Z77)/$X$2,0))</f>
        <v>#DIV/0!</v>
      </c>
    </row>
    <row r="78" spans="1:31" ht="20.100000000000001" customHeight="1" thickBot="1" x14ac:dyDescent="0.3">
      <c r="A78" s="816"/>
      <c r="B78" s="820"/>
      <c r="C78" s="821"/>
      <c r="D78" s="825"/>
      <c r="E78" s="112" t="s">
        <v>120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635"/>
      <c r="AA78" s="103"/>
      <c r="AB78" s="104"/>
      <c r="AC78" s="709" t="e">
        <f t="shared" si="112"/>
        <v>#DIV/0!</v>
      </c>
      <c r="AD78" s="106">
        <f t="shared" si="110"/>
        <v>0</v>
      </c>
      <c r="AE78" s="422" t="e">
        <f t="shared" si="526"/>
        <v>#DIV/0!</v>
      </c>
    </row>
    <row r="79" spans="1:31" ht="20.100000000000001" customHeight="1" thickTop="1" thickBot="1" x14ac:dyDescent="0.3">
      <c r="A79" s="817"/>
      <c r="B79" s="822"/>
      <c r="C79" s="823"/>
      <c r="D79" s="826"/>
      <c r="E79" s="416" t="s">
        <v>36</v>
      </c>
      <c r="F79" s="411" t="str">
        <f t="shared" ref="F79" si="527">IFERROR(ROUND(AVERAGE(F77:F78),0),"")</f>
        <v/>
      </c>
      <c r="G79" s="411" t="str">
        <f t="shared" ref="G79" si="528">IFERROR(ROUND(AVERAGE(G77:G78),0),"")</f>
        <v/>
      </c>
      <c r="H79" s="411" t="str">
        <f t="shared" ref="H79" si="529">IFERROR(ROUND(AVERAGE(H77:H78),0),"")</f>
        <v/>
      </c>
      <c r="I79" s="411" t="str">
        <f t="shared" ref="I79" si="530">IFERROR(ROUND(AVERAGE(I77:I78),0),"")</f>
        <v/>
      </c>
      <c r="J79" s="411" t="str">
        <f t="shared" ref="J79" si="531">IFERROR(ROUND(AVERAGE(J77:J78),0),"")</f>
        <v/>
      </c>
      <c r="K79" s="411" t="str">
        <f t="shared" ref="K79" si="532">IFERROR(ROUND(AVERAGE(K77:K78),0),"")</f>
        <v/>
      </c>
      <c r="L79" s="411" t="str">
        <f t="shared" ref="L79" si="533">IFERROR(ROUND(AVERAGE(L77:L78),0),"")</f>
        <v/>
      </c>
      <c r="M79" s="411" t="str">
        <f t="shared" ref="M79" si="534">IFERROR(ROUND(AVERAGE(M77:M78),0),"")</f>
        <v/>
      </c>
      <c r="N79" s="411" t="str">
        <f t="shared" ref="N79" si="535">IFERROR(ROUND(AVERAGE(N77:N78),0),"")</f>
        <v/>
      </c>
      <c r="O79" s="411" t="str">
        <f t="shared" ref="O79" si="536">IFERROR(ROUND(AVERAGE(O77:O78),0),"")</f>
        <v/>
      </c>
      <c r="P79" s="411" t="str">
        <f t="shared" ref="P79" si="537">IFERROR(ROUND(AVERAGE(P77:P78),0),"")</f>
        <v/>
      </c>
      <c r="Q79" s="411" t="str">
        <f t="shared" ref="Q79" si="538">IFERROR(ROUND(AVERAGE(Q77:Q78),0),"")</f>
        <v/>
      </c>
      <c r="R79" s="411" t="str">
        <f t="shared" ref="R79" si="539">IFERROR(ROUND(AVERAGE(R77:R78),0),"")</f>
        <v/>
      </c>
      <c r="S79" s="411" t="str">
        <f t="shared" ref="S79" si="540">IFERROR(ROUND(AVERAGE(S77:S78),0),"")</f>
        <v/>
      </c>
      <c r="T79" s="411" t="str">
        <f t="shared" ref="T79" si="541">IFERROR(ROUND(AVERAGE(T77:T78),0),"")</f>
        <v/>
      </c>
      <c r="U79" s="411" t="str">
        <f t="shared" ref="U79" si="542">IFERROR(ROUND(AVERAGE(U77:U78),0),"")</f>
        <v/>
      </c>
      <c r="V79" s="411" t="str">
        <f t="shared" ref="V79" si="543">IFERROR(ROUND(AVERAGE(V77:V78),0),"")</f>
        <v/>
      </c>
      <c r="W79" s="411" t="str">
        <f t="shared" ref="W79" si="544">IFERROR(ROUND(AVERAGE(W77:W78),0),"")</f>
        <v/>
      </c>
      <c r="X79" s="411" t="str">
        <f t="shared" ref="X79" si="545">IFERROR(ROUND(AVERAGE(X77:X78),0),"")</f>
        <v/>
      </c>
      <c r="Y79" s="411" t="str">
        <f t="shared" ref="Y79" si="546">IFERROR(ROUND(AVERAGE(Y77:Y78),0),"")</f>
        <v/>
      </c>
      <c r="Z79" s="636" t="str">
        <f t="shared" ref="Z79" si="547">IFERROR(ROUND(AVERAGE(Z77:Z78),0),"")</f>
        <v/>
      </c>
      <c r="AA79" s="412">
        <f t="shared" ref="AA79:AB79" si="548">AA77+AA78</f>
        <v>0</v>
      </c>
      <c r="AB79" s="413">
        <f t="shared" si="548"/>
        <v>0</v>
      </c>
      <c r="AC79" s="710" t="e">
        <f t="shared" si="112"/>
        <v>#DIV/0!</v>
      </c>
      <c r="AD79" s="414">
        <f t="shared" si="110"/>
        <v>0</v>
      </c>
      <c r="AE79" s="415" t="e">
        <f>IF(OR(F79=1,G79=1,H79=1,I79=1,J79=1,K79=1,L79=1,M79=1,N79=1,O79=1,P79=1,Q79=1,R79=1,V79=1,W79=1,X79=1,Y79=1,Z79=1),1,ROUND(SUM(F79:Z79)/$X$2,0))</f>
        <v>#DIV/0!</v>
      </c>
    </row>
    <row r="80" spans="1:31" ht="20.100000000000001" customHeight="1" x14ac:dyDescent="0.25">
      <c r="A80" s="815">
        <f>Emrat!A81</f>
        <v>26</v>
      </c>
      <c r="B80" s="818">
        <f>Emrat!B81</f>
        <v>0</v>
      </c>
      <c r="C80" s="819"/>
      <c r="D80" s="824">
        <f>Emrat!C81</f>
        <v>0</v>
      </c>
      <c r="E80" s="97" t="s">
        <v>119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634"/>
      <c r="AA80" s="101"/>
      <c r="AB80" s="102"/>
      <c r="AC80" s="708" t="e">
        <f t="shared" si="112"/>
        <v>#DIV/0!</v>
      </c>
      <c r="AD80" s="105">
        <f t="shared" si="110"/>
        <v>0</v>
      </c>
      <c r="AE80" s="107" t="e">
        <f t="shared" ref="AE80:AE81" si="549">IF(OR(F80=1,G80=1,H80=1,I80=1,J80=1,K80=1,L80=1,M80=1,N80=1,O80=1,P80=1,Q80=1,R80=1,S80=1,T80=1,U80=1,V80=1,W80=1,X80=1,Y80=1,Z80=1),1,ROUND(SUM(F80:Z80)/$X$2,0))</f>
        <v>#DIV/0!</v>
      </c>
    </row>
    <row r="81" spans="1:31" ht="20.100000000000001" customHeight="1" thickBot="1" x14ac:dyDescent="0.3">
      <c r="A81" s="816"/>
      <c r="B81" s="820"/>
      <c r="C81" s="821"/>
      <c r="D81" s="825"/>
      <c r="E81" s="112" t="s">
        <v>120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635"/>
      <c r="AA81" s="103"/>
      <c r="AB81" s="104"/>
      <c r="AC81" s="709" t="e">
        <f t="shared" si="112"/>
        <v>#DIV/0!</v>
      </c>
      <c r="AD81" s="106">
        <f t="shared" si="110"/>
        <v>0</v>
      </c>
      <c r="AE81" s="422" t="e">
        <f t="shared" si="549"/>
        <v>#DIV/0!</v>
      </c>
    </row>
    <row r="82" spans="1:31" ht="20.100000000000001" customHeight="1" thickTop="1" thickBot="1" x14ac:dyDescent="0.3">
      <c r="A82" s="817"/>
      <c r="B82" s="822"/>
      <c r="C82" s="823"/>
      <c r="D82" s="826"/>
      <c r="E82" s="416" t="s">
        <v>36</v>
      </c>
      <c r="F82" s="411" t="str">
        <f t="shared" ref="F82" si="550">IFERROR(ROUND(AVERAGE(F80:F81),0),"")</f>
        <v/>
      </c>
      <c r="G82" s="411" t="str">
        <f t="shared" ref="G82" si="551">IFERROR(ROUND(AVERAGE(G80:G81),0),"")</f>
        <v/>
      </c>
      <c r="H82" s="411" t="str">
        <f t="shared" ref="H82" si="552">IFERROR(ROUND(AVERAGE(H80:H81),0),"")</f>
        <v/>
      </c>
      <c r="I82" s="411" t="str">
        <f t="shared" ref="I82" si="553">IFERROR(ROUND(AVERAGE(I80:I81),0),"")</f>
        <v/>
      </c>
      <c r="J82" s="411" t="str">
        <f t="shared" ref="J82" si="554">IFERROR(ROUND(AVERAGE(J80:J81),0),"")</f>
        <v/>
      </c>
      <c r="K82" s="411" t="str">
        <f t="shared" ref="K82" si="555">IFERROR(ROUND(AVERAGE(K80:K81),0),"")</f>
        <v/>
      </c>
      <c r="L82" s="411" t="str">
        <f t="shared" ref="L82" si="556">IFERROR(ROUND(AVERAGE(L80:L81),0),"")</f>
        <v/>
      </c>
      <c r="M82" s="411" t="str">
        <f t="shared" ref="M82" si="557">IFERROR(ROUND(AVERAGE(M80:M81),0),"")</f>
        <v/>
      </c>
      <c r="N82" s="411" t="str">
        <f t="shared" ref="N82" si="558">IFERROR(ROUND(AVERAGE(N80:N81),0),"")</f>
        <v/>
      </c>
      <c r="O82" s="411" t="str">
        <f t="shared" ref="O82" si="559">IFERROR(ROUND(AVERAGE(O80:O81),0),"")</f>
        <v/>
      </c>
      <c r="P82" s="411" t="str">
        <f t="shared" ref="P82" si="560">IFERROR(ROUND(AVERAGE(P80:P81),0),"")</f>
        <v/>
      </c>
      <c r="Q82" s="411" t="str">
        <f t="shared" ref="Q82" si="561">IFERROR(ROUND(AVERAGE(Q80:Q81),0),"")</f>
        <v/>
      </c>
      <c r="R82" s="411" t="str">
        <f t="shared" ref="R82" si="562">IFERROR(ROUND(AVERAGE(R80:R81),0),"")</f>
        <v/>
      </c>
      <c r="S82" s="411" t="str">
        <f t="shared" ref="S82" si="563">IFERROR(ROUND(AVERAGE(S80:S81),0),"")</f>
        <v/>
      </c>
      <c r="T82" s="411" t="str">
        <f t="shared" ref="T82" si="564">IFERROR(ROUND(AVERAGE(T80:T81),0),"")</f>
        <v/>
      </c>
      <c r="U82" s="411" t="str">
        <f t="shared" ref="U82" si="565">IFERROR(ROUND(AVERAGE(U80:U81),0),"")</f>
        <v/>
      </c>
      <c r="V82" s="411" t="str">
        <f t="shared" ref="V82" si="566">IFERROR(ROUND(AVERAGE(V80:V81),0),"")</f>
        <v/>
      </c>
      <c r="W82" s="411" t="str">
        <f t="shared" ref="W82" si="567">IFERROR(ROUND(AVERAGE(W80:W81),0),"")</f>
        <v/>
      </c>
      <c r="X82" s="411" t="str">
        <f t="shared" ref="X82" si="568">IFERROR(ROUND(AVERAGE(X80:X81),0),"")</f>
        <v/>
      </c>
      <c r="Y82" s="411" t="str">
        <f t="shared" ref="Y82" si="569">IFERROR(ROUND(AVERAGE(Y80:Y81),0),"")</f>
        <v/>
      </c>
      <c r="Z82" s="636" t="str">
        <f t="shared" ref="Z82" si="570">IFERROR(ROUND(AVERAGE(Z80:Z81),0),"")</f>
        <v/>
      </c>
      <c r="AA82" s="412">
        <f t="shared" ref="AA82:AB82" si="571">AA80+AA81</f>
        <v>0</v>
      </c>
      <c r="AB82" s="413">
        <f t="shared" si="571"/>
        <v>0</v>
      </c>
      <c r="AC82" s="710" t="e">
        <f t="shared" si="112"/>
        <v>#DIV/0!</v>
      </c>
      <c r="AD82" s="414">
        <f t="shared" si="110"/>
        <v>0</v>
      </c>
      <c r="AE82" s="415" t="e">
        <f>IF(OR(F82=1,G82=1,H82=1,I82=1,J82=1,K82=1,L82=1,M82=1,N82=1,O82=1,P82=1,Q82=1,R82=1,V82=1,W82=1,X82=1,Y82=1,Z82=1),1,ROUND(SUM(F82:Z82)/$X$2,0))</f>
        <v>#DIV/0!</v>
      </c>
    </row>
    <row r="83" spans="1:31" ht="20.100000000000001" customHeight="1" x14ac:dyDescent="0.25">
      <c r="A83" s="815">
        <f>Emrat!A84</f>
        <v>27</v>
      </c>
      <c r="B83" s="818">
        <f>Emrat!B84</f>
        <v>0</v>
      </c>
      <c r="C83" s="819"/>
      <c r="D83" s="824">
        <f>Emrat!C84</f>
        <v>0</v>
      </c>
      <c r="E83" s="97" t="s">
        <v>119</v>
      </c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634"/>
      <c r="AA83" s="101"/>
      <c r="AB83" s="102"/>
      <c r="AC83" s="708" t="e">
        <f t="shared" si="112"/>
        <v>#DIV/0!</v>
      </c>
      <c r="AD83" s="105">
        <f t="shared" si="110"/>
        <v>0</v>
      </c>
      <c r="AE83" s="107" t="e">
        <f t="shared" ref="AE83:AE84" si="572">IF(OR(F83=1,G83=1,H83=1,I83=1,J83=1,K83=1,L83=1,M83=1,N83=1,O83=1,P83=1,Q83=1,R83=1,S83=1,T83=1,U83=1,V83=1,W83=1,X83=1,Y83=1,Z83=1),1,ROUND(SUM(F83:Z83)/$X$2,0))</f>
        <v>#DIV/0!</v>
      </c>
    </row>
    <row r="84" spans="1:31" ht="20.100000000000001" customHeight="1" thickBot="1" x14ac:dyDescent="0.3">
      <c r="A84" s="816"/>
      <c r="B84" s="820"/>
      <c r="C84" s="821"/>
      <c r="D84" s="825"/>
      <c r="E84" s="112" t="s">
        <v>120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635"/>
      <c r="AA84" s="103"/>
      <c r="AB84" s="104"/>
      <c r="AC84" s="709" t="e">
        <f t="shared" si="112"/>
        <v>#DIV/0!</v>
      </c>
      <c r="AD84" s="106">
        <f t="shared" si="110"/>
        <v>0</v>
      </c>
      <c r="AE84" s="422" t="e">
        <f t="shared" si="572"/>
        <v>#DIV/0!</v>
      </c>
    </row>
    <row r="85" spans="1:31" ht="20.100000000000001" customHeight="1" thickTop="1" thickBot="1" x14ac:dyDescent="0.3">
      <c r="A85" s="817"/>
      <c r="B85" s="822"/>
      <c r="C85" s="823"/>
      <c r="D85" s="826"/>
      <c r="E85" s="416" t="s">
        <v>36</v>
      </c>
      <c r="F85" s="411" t="str">
        <f t="shared" ref="F85" si="573">IFERROR(ROUND(AVERAGE(F83:F84),0),"")</f>
        <v/>
      </c>
      <c r="G85" s="411" t="str">
        <f t="shared" ref="G85" si="574">IFERROR(ROUND(AVERAGE(G83:G84),0),"")</f>
        <v/>
      </c>
      <c r="H85" s="411" t="str">
        <f t="shared" ref="H85" si="575">IFERROR(ROUND(AVERAGE(H83:H84),0),"")</f>
        <v/>
      </c>
      <c r="I85" s="411" t="str">
        <f t="shared" ref="I85" si="576">IFERROR(ROUND(AVERAGE(I83:I84),0),"")</f>
        <v/>
      </c>
      <c r="J85" s="411" t="str">
        <f t="shared" ref="J85" si="577">IFERROR(ROUND(AVERAGE(J83:J84),0),"")</f>
        <v/>
      </c>
      <c r="K85" s="411" t="str">
        <f t="shared" ref="K85" si="578">IFERROR(ROUND(AVERAGE(K83:K84),0),"")</f>
        <v/>
      </c>
      <c r="L85" s="411" t="str">
        <f t="shared" ref="L85" si="579">IFERROR(ROUND(AVERAGE(L83:L84),0),"")</f>
        <v/>
      </c>
      <c r="M85" s="411" t="str">
        <f t="shared" ref="M85" si="580">IFERROR(ROUND(AVERAGE(M83:M84),0),"")</f>
        <v/>
      </c>
      <c r="N85" s="411" t="str">
        <f t="shared" ref="N85" si="581">IFERROR(ROUND(AVERAGE(N83:N84),0),"")</f>
        <v/>
      </c>
      <c r="O85" s="411" t="str">
        <f t="shared" ref="O85" si="582">IFERROR(ROUND(AVERAGE(O83:O84),0),"")</f>
        <v/>
      </c>
      <c r="P85" s="411" t="str">
        <f t="shared" ref="P85" si="583">IFERROR(ROUND(AVERAGE(P83:P84),0),"")</f>
        <v/>
      </c>
      <c r="Q85" s="411" t="str">
        <f t="shared" ref="Q85" si="584">IFERROR(ROUND(AVERAGE(Q83:Q84),0),"")</f>
        <v/>
      </c>
      <c r="R85" s="411" t="str">
        <f t="shared" ref="R85" si="585">IFERROR(ROUND(AVERAGE(R83:R84),0),"")</f>
        <v/>
      </c>
      <c r="S85" s="411" t="str">
        <f t="shared" ref="S85" si="586">IFERROR(ROUND(AVERAGE(S83:S84),0),"")</f>
        <v/>
      </c>
      <c r="T85" s="411" t="str">
        <f t="shared" ref="T85" si="587">IFERROR(ROUND(AVERAGE(T83:T84),0),"")</f>
        <v/>
      </c>
      <c r="U85" s="411" t="str">
        <f t="shared" ref="U85" si="588">IFERROR(ROUND(AVERAGE(U83:U84),0),"")</f>
        <v/>
      </c>
      <c r="V85" s="411" t="str">
        <f t="shared" ref="V85" si="589">IFERROR(ROUND(AVERAGE(V83:V84),0),"")</f>
        <v/>
      </c>
      <c r="W85" s="411" t="str">
        <f t="shared" ref="W85" si="590">IFERROR(ROUND(AVERAGE(W83:W84),0),"")</f>
        <v/>
      </c>
      <c r="X85" s="411" t="str">
        <f t="shared" ref="X85" si="591">IFERROR(ROUND(AVERAGE(X83:X84),0),"")</f>
        <v/>
      </c>
      <c r="Y85" s="411" t="str">
        <f t="shared" ref="Y85" si="592">IFERROR(ROUND(AVERAGE(Y83:Y84),0),"")</f>
        <v/>
      </c>
      <c r="Z85" s="636" t="str">
        <f t="shared" ref="Z85" si="593">IFERROR(ROUND(AVERAGE(Z83:Z84),0),"")</f>
        <v/>
      </c>
      <c r="AA85" s="412">
        <f t="shared" ref="AA85:AB85" si="594">AA83+AA84</f>
        <v>0</v>
      </c>
      <c r="AB85" s="413">
        <f t="shared" si="594"/>
        <v>0</v>
      </c>
      <c r="AC85" s="710" t="e">
        <f t="shared" si="112"/>
        <v>#DIV/0!</v>
      </c>
      <c r="AD85" s="414">
        <f t="shared" si="110"/>
        <v>0</v>
      </c>
      <c r="AE85" s="415" t="e">
        <f>IF(OR(F85=1,G85=1,H85=1,I85=1,J85=1,K85=1,L85=1,M85=1,N85=1,O85=1,P85=1,Q85=1,R85=1,V85=1,W85=1,X85=1,Y85=1,Z85=1),1,ROUND(SUM(F85:Z85)/$X$2,0))</f>
        <v>#DIV/0!</v>
      </c>
    </row>
    <row r="86" spans="1:31" ht="20.100000000000001" customHeight="1" x14ac:dyDescent="0.25">
      <c r="A86" s="815">
        <f>Emrat!A87</f>
        <v>28</v>
      </c>
      <c r="B86" s="818">
        <f>Emrat!B87</f>
        <v>0</v>
      </c>
      <c r="C86" s="819"/>
      <c r="D86" s="824">
        <f>Emrat!C87</f>
        <v>0</v>
      </c>
      <c r="E86" s="97" t="s">
        <v>119</v>
      </c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634"/>
      <c r="AA86" s="101"/>
      <c r="AB86" s="102"/>
      <c r="AC86" s="708" t="e">
        <f t="shared" si="112"/>
        <v>#DIV/0!</v>
      </c>
      <c r="AD86" s="105">
        <f t="shared" si="110"/>
        <v>0</v>
      </c>
      <c r="AE86" s="107" t="e">
        <f t="shared" ref="AE86:AE87" si="595">IF(OR(F86=1,G86=1,H86=1,I86=1,J86=1,K86=1,L86=1,M86=1,N86=1,O86=1,P86=1,Q86=1,R86=1,S86=1,T86=1,U86=1,V86=1,W86=1,X86=1,Y86=1,Z86=1),1,ROUND(SUM(F86:Z86)/$X$2,0))</f>
        <v>#DIV/0!</v>
      </c>
    </row>
    <row r="87" spans="1:31" ht="20.100000000000001" customHeight="1" thickBot="1" x14ac:dyDescent="0.3">
      <c r="A87" s="816"/>
      <c r="B87" s="820"/>
      <c r="C87" s="821"/>
      <c r="D87" s="825"/>
      <c r="E87" s="112" t="s">
        <v>120</v>
      </c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635"/>
      <c r="AA87" s="103"/>
      <c r="AB87" s="104"/>
      <c r="AC87" s="709" t="e">
        <f t="shared" si="112"/>
        <v>#DIV/0!</v>
      </c>
      <c r="AD87" s="106">
        <f t="shared" ref="AD87:AD124" si="596">COUNTIF(F87:Z87,"=1")</f>
        <v>0</v>
      </c>
      <c r="AE87" s="422" t="e">
        <f t="shared" si="595"/>
        <v>#DIV/0!</v>
      </c>
    </row>
    <row r="88" spans="1:31" ht="20.100000000000001" customHeight="1" thickTop="1" thickBot="1" x14ac:dyDescent="0.3">
      <c r="A88" s="817"/>
      <c r="B88" s="822"/>
      <c r="C88" s="823"/>
      <c r="D88" s="826"/>
      <c r="E88" s="416" t="s">
        <v>36</v>
      </c>
      <c r="F88" s="411" t="str">
        <f t="shared" ref="F88" si="597">IFERROR(ROUND(AVERAGE(F86:F87),0),"")</f>
        <v/>
      </c>
      <c r="G88" s="411" t="str">
        <f t="shared" ref="G88" si="598">IFERROR(ROUND(AVERAGE(G86:G87),0),"")</f>
        <v/>
      </c>
      <c r="H88" s="411" t="str">
        <f t="shared" ref="H88" si="599">IFERROR(ROUND(AVERAGE(H86:H87),0),"")</f>
        <v/>
      </c>
      <c r="I88" s="411" t="str">
        <f t="shared" ref="I88" si="600">IFERROR(ROUND(AVERAGE(I86:I87),0),"")</f>
        <v/>
      </c>
      <c r="J88" s="411" t="str">
        <f t="shared" ref="J88" si="601">IFERROR(ROUND(AVERAGE(J86:J87),0),"")</f>
        <v/>
      </c>
      <c r="K88" s="411" t="str">
        <f t="shared" ref="K88" si="602">IFERROR(ROUND(AVERAGE(K86:K87),0),"")</f>
        <v/>
      </c>
      <c r="L88" s="411" t="str">
        <f t="shared" ref="L88" si="603">IFERROR(ROUND(AVERAGE(L86:L87),0),"")</f>
        <v/>
      </c>
      <c r="M88" s="411" t="str">
        <f t="shared" ref="M88" si="604">IFERROR(ROUND(AVERAGE(M86:M87),0),"")</f>
        <v/>
      </c>
      <c r="N88" s="411" t="str">
        <f t="shared" ref="N88" si="605">IFERROR(ROUND(AVERAGE(N86:N87),0),"")</f>
        <v/>
      </c>
      <c r="O88" s="411" t="str">
        <f t="shared" ref="O88" si="606">IFERROR(ROUND(AVERAGE(O86:O87),0),"")</f>
        <v/>
      </c>
      <c r="P88" s="411" t="str">
        <f t="shared" ref="P88" si="607">IFERROR(ROUND(AVERAGE(P86:P87),0),"")</f>
        <v/>
      </c>
      <c r="Q88" s="411" t="str">
        <f t="shared" ref="Q88" si="608">IFERROR(ROUND(AVERAGE(Q86:Q87),0),"")</f>
        <v/>
      </c>
      <c r="R88" s="411" t="str">
        <f t="shared" ref="R88" si="609">IFERROR(ROUND(AVERAGE(R86:R87),0),"")</f>
        <v/>
      </c>
      <c r="S88" s="411" t="str">
        <f t="shared" ref="S88" si="610">IFERROR(ROUND(AVERAGE(S86:S87),0),"")</f>
        <v/>
      </c>
      <c r="T88" s="411" t="str">
        <f t="shared" ref="T88" si="611">IFERROR(ROUND(AVERAGE(T86:T87),0),"")</f>
        <v/>
      </c>
      <c r="U88" s="411" t="str">
        <f t="shared" ref="U88" si="612">IFERROR(ROUND(AVERAGE(U86:U87),0),"")</f>
        <v/>
      </c>
      <c r="V88" s="411" t="str">
        <f t="shared" ref="V88" si="613">IFERROR(ROUND(AVERAGE(V86:V87),0),"")</f>
        <v/>
      </c>
      <c r="W88" s="411" t="str">
        <f t="shared" ref="W88" si="614">IFERROR(ROUND(AVERAGE(W86:W87),0),"")</f>
        <v/>
      </c>
      <c r="X88" s="411" t="str">
        <f t="shared" ref="X88" si="615">IFERROR(ROUND(AVERAGE(X86:X87),0),"")</f>
        <v/>
      </c>
      <c r="Y88" s="411" t="str">
        <f t="shared" ref="Y88" si="616">IFERROR(ROUND(AVERAGE(Y86:Y87),0),"")</f>
        <v/>
      </c>
      <c r="Z88" s="636" t="str">
        <f t="shared" ref="Z88" si="617">IFERROR(ROUND(AVERAGE(Z86:Z87),0),"")</f>
        <v/>
      </c>
      <c r="AA88" s="412">
        <f t="shared" ref="AA88:AB88" si="618">AA86+AA87</f>
        <v>0</v>
      </c>
      <c r="AB88" s="413">
        <f t="shared" si="618"/>
        <v>0</v>
      </c>
      <c r="AC88" s="710" t="e">
        <f t="shared" ref="AC88:AC124" si="619">IF(OR(F88=1,G88=1,H88=1,I88=1,J88=1,K88=1,L88=1,M88=1,N88=1,O88=1,P88=1,Q88=1,R88=1,V88=1,W88=1,X88=1,Y88=1,Z88=1),1,ROUND(SUM(F88:Z88)/$X$2,2))</f>
        <v>#DIV/0!</v>
      </c>
      <c r="AD88" s="414">
        <f t="shared" si="596"/>
        <v>0</v>
      </c>
      <c r="AE88" s="415" t="e">
        <f>IF(OR(F88=1,G88=1,H88=1,I88=1,J88=1,K88=1,L88=1,M88=1,N88=1,O88=1,P88=1,Q88=1,R88=1,V88=1,W88=1,X88=1,Y88=1,Z88=1),1,ROUND(SUM(F88:Z88)/$X$2,0))</f>
        <v>#DIV/0!</v>
      </c>
    </row>
    <row r="89" spans="1:31" ht="20.100000000000001" customHeight="1" x14ac:dyDescent="0.25">
      <c r="A89" s="815">
        <f>Emrat!A90</f>
        <v>29</v>
      </c>
      <c r="B89" s="818">
        <f>Emrat!B90</f>
        <v>0</v>
      </c>
      <c r="C89" s="819"/>
      <c r="D89" s="824">
        <f>Emrat!C90</f>
        <v>0</v>
      </c>
      <c r="E89" s="97" t="s">
        <v>119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634"/>
      <c r="AA89" s="101"/>
      <c r="AB89" s="102"/>
      <c r="AC89" s="708" t="e">
        <f t="shared" si="619"/>
        <v>#DIV/0!</v>
      </c>
      <c r="AD89" s="105">
        <f t="shared" si="596"/>
        <v>0</v>
      </c>
      <c r="AE89" s="107" t="e">
        <f t="shared" ref="AE89:AE90" si="620">IF(OR(F89=1,G89=1,H89=1,I89=1,J89=1,K89=1,L89=1,M89=1,N89=1,O89=1,P89=1,Q89=1,R89=1,S89=1,T89=1,U89=1,V89=1,W89=1,X89=1,Y89=1,Z89=1),1,ROUND(SUM(F89:Z89)/$X$2,0))</f>
        <v>#DIV/0!</v>
      </c>
    </row>
    <row r="90" spans="1:31" ht="20.100000000000001" customHeight="1" thickBot="1" x14ac:dyDescent="0.3">
      <c r="A90" s="816"/>
      <c r="B90" s="820"/>
      <c r="C90" s="821"/>
      <c r="D90" s="825"/>
      <c r="E90" s="112" t="s">
        <v>120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635"/>
      <c r="AA90" s="103"/>
      <c r="AB90" s="104"/>
      <c r="AC90" s="709" t="e">
        <f t="shared" si="619"/>
        <v>#DIV/0!</v>
      </c>
      <c r="AD90" s="106">
        <f t="shared" si="596"/>
        <v>0</v>
      </c>
      <c r="AE90" s="422" t="e">
        <f t="shared" si="620"/>
        <v>#DIV/0!</v>
      </c>
    </row>
    <row r="91" spans="1:31" ht="20.100000000000001" customHeight="1" thickTop="1" thickBot="1" x14ac:dyDescent="0.3">
      <c r="A91" s="817"/>
      <c r="B91" s="822"/>
      <c r="C91" s="823"/>
      <c r="D91" s="826"/>
      <c r="E91" s="416" t="s">
        <v>36</v>
      </c>
      <c r="F91" s="411" t="str">
        <f t="shared" ref="F91" si="621">IFERROR(ROUND(AVERAGE(F89:F90),0),"")</f>
        <v/>
      </c>
      <c r="G91" s="411" t="str">
        <f t="shared" ref="G91" si="622">IFERROR(ROUND(AVERAGE(G89:G90),0),"")</f>
        <v/>
      </c>
      <c r="H91" s="411" t="str">
        <f t="shared" ref="H91" si="623">IFERROR(ROUND(AVERAGE(H89:H90),0),"")</f>
        <v/>
      </c>
      <c r="I91" s="411" t="str">
        <f t="shared" ref="I91" si="624">IFERROR(ROUND(AVERAGE(I89:I90),0),"")</f>
        <v/>
      </c>
      <c r="J91" s="411" t="str">
        <f t="shared" ref="J91" si="625">IFERROR(ROUND(AVERAGE(J89:J90),0),"")</f>
        <v/>
      </c>
      <c r="K91" s="411" t="str">
        <f t="shared" ref="K91" si="626">IFERROR(ROUND(AVERAGE(K89:K90),0),"")</f>
        <v/>
      </c>
      <c r="L91" s="411" t="str">
        <f t="shared" ref="L91" si="627">IFERROR(ROUND(AVERAGE(L89:L90),0),"")</f>
        <v/>
      </c>
      <c r="M91" s="411" t="str">
        <f t="shared" ref="M91" si="628">IFERROR(ROUND(AVERAGE(M89:M90),0),"")</f>
        <v/>
      </c>
      <c r="N91" s="411" t="str">
        <f t="shared" ref="N91" si="629">IFERROR(ROUND(AVERAGE(N89:N90),0),"")</f>
        <v/>
      </c>
      <c r="O91" s="411" t="str">
        <f t="shared" ref="O91" si="630">IFERROR(ROUND(AVERAGE(O89:O90),0),"")</f>
        <v/>
      </c>
      <c r="P91" s="411" t="str">
        <f t="shared" ref="P91" si="631">IFERROR(ROUND(AVERAGE(P89:P90),0),"")</f>
        <v/>
      </c>
      <c r="Q91" s="411" t="str">
        <f t="shared" ref="Q91" si="632">IFERROR(ROUND(AVERAGE(Q89:Q90),0),"")</f>
        <v/>
      </c>
      <c r="R91" s="411" t="str">
        <f t="shared" ref="R91" si="633">IFERROR(ROUND(AVERAGE(R89:R90),0),"")</f>
        <v/>
      </c>
      <c r="S91" s="411" t="str">
        <f t="shared" ref="S91" si="634">IFERROR(ROUND(AVERAGE(S89:S90),0),"")</f>
        <v/>
      </c>
      <c r="T91" s="411" t="str">
        <f t="shared" ref="T91" si="635">IFERROR(ROUND(AVERAGE(T89:T90),0),"")</f>
        <v/>
      </c>
      <c r="U91" s="411" t="str">
        <f t="shared" ref="U91" si="636">IFERROR(ROUND(AVERAGE(U89:U90),0),"")</f>
        <v/>
      </c>
      <c r="V91" s="411" t="str">
        <f t="shared" ref="V91" si="637">IFERROR(ROUND(AVERAGE(V89:V90),0),"")</f>
        <v/>
      </c>
      <c r="W91" s="411" t="str">
        <f t="shared" ref="W91" si="638">IFERROR(ROUND(AVERAGE(W89:W90),0),"")</f>
        <v/>
      </c>
      <c r="X91" s="411" t="str">
        <f t="shared" ref="X91" si="639">IFERROR(ROUND(AVERAGE(X89:X90),0),"")</f>
        <v/>
      </c>
      <c r="Y91" s="411" t="str">
        <f t="shared" ref="Y91" si="640">IFERROR(ROUND(AVERAGE(Y89:Y90),0),"")</f>
        <v/>
      </c>
      <c r="Z91" s="636" t="str">
        <f t="shared" ref="Z91" si="641">IFERROR(ROUND(AVERAGE(Z89:Z90),0),"")</f>
        <v/>
      </c>
      <c r="AA91" s="412">
        <f t="shared" ref="AA91:AB91" si="642">AA89+AA90</f>
        <v>0</v>
      </c>
      <c r="AB91" s="413">
        <f t="shared" si="642"/>
        <v>0</v>
      </c>
      <c r="AC91" s="710" t="e">
        <f t="shared" si="619"/>
        <v>#DIV/0!</v>
      </c>
      <c r="AD91" s="414">
        <f t="shared" si="596"/>
        <v>0</v>
      </c>
      <c r="AE91" s="415" t="e">
        <f>IF(OR(F91=1,G91=1,H91=1,I91=1,J91=1,K91=1,L91=1,M91=1,N91=1,O91=1,P91=1,Q91=1,R91=1,V91=1,W91=1,X91=1,Y91=1,Z91=1),1,ROUND(SUM(F91:Z91)/$X$2,0))</f>
        <v>#DIV/0!</v>
      </c>
    </row>
    <row r="92" spans="1:31" ht="20.100000000000001" customHeight="1" x14ac:dyDescent="0.25">
      <c r="A92" s="815">
        <f>Emrat!A93</f>
        <v>30</v>
      </c>
      <c r="B92" s="818">
        <f>Emrat!B93</f>
        <v>0</v>
      </c>
      <c r="C92" s="819"/>
      <c r="D92" s="824">
        <f>Emrat!C93</f>
        <v>0</v>
      </c>
      <c r="E92" s="97" t="s">
        <v>119</v>
      </c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634"/>
      <c r="AA92" s="101"/>
      <c r="AB92" s="102"/>
      <c r="AC92" s="708" t="e">
        <f t="shared" si="619"/>
        <v>#DIV/0!</v>
      </c>
      <c r="AD92" s="105">
        <f t="shared" si="596"/>
        <v>0</v>
      </c>
      <c r="AE92" s="107" t="e">
        <f t="shared" ref="AE92:AE93" si="643">IF(OR(F92=1,G92=1,H92=1,I92=1,J92=1,K92=1,L92=1,M92=1,N92=1,O92=1,P92=1,Q92=1,R92=1,S92=1,T92=1,U92=1,V92=1,W92=1,X92=1,Y92=1,Z92=1),1,ROUND(SUM(F92:Z92)/$X$2,0))</f>
        <v>#DIV/0!</v>
      </c>
    </row>
    <row r="93" spans="1:31" ht="20.100000000000001" customHeight="1" thickBot="1" x14ac:dyDescent="0.3">
      <c r="A93" s="816"/>
      <c r="B93" s="820"/>
      <c r="C93" s="821"/>
      <c r="D93" s="825"/>
      <c r="E93" s="112" t="s">
        <v>120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635"/>
      <c r="AA93" s="103"/>
      <c r="AB93" s="104"/>
      <c r="AC93" s="709" t="e">
        <f t="shared" si="619"/>
        <v>#DIV/0!</v>
      </c>
      <c r="AD93" s="106">
        <f t="shared" si="596"/>
        <v>0</v>
      </c>
      <c r="AE93" s="422" t="e">
        <f t="shared" si="643"/>
        <v>#DIV/0!</v>
      </c>
    </row>
    <row r="94" spans="1:31" ht="20.100000000000001" customHeight="1" thickTop="1" thickBot="1" x14ac:dyDescent="0.3">
      <c r="A94" s="817"/>
      <c r="B94" s="822"/>
      <c r="C94" s="823"/>
      <c r="D94" s="826"/>
      <c r="E94" s="416" t="s">
        <v>36</v>
      </c>
      <c r="F94" s="411" t="str">
        <f t="shared" ref="F94" si="644">IFERROR(ROUND(AVERAGE(F92:F93),0),"")</f>
        <v/>
      </c>
      <c r="G94" s="411" t="str">
        <f t="shared" ref="G94" si="645">IFERROR(ROUND(AVERAGE(G92:G93),0),"")</f>
        <v/>
      </c>
      <c r="H94" s="411" t="str">
        <f t="shared" ref="H94" si="646">IFERROR(ROUND(AVERAGE(H92:H93),0),"")</f>
        <v/>
      </c>
      <c r="I94" s="411" t="str">
        <f t="shared" ref="I94" si="647">IFERROR(ROUND(AVERAGE(I92:I93),0),"")</f>
        <v/>
      </c>
      <c r="J94" s="411" t="str">
        <f t="shared" ref="J94" si="648">IFERROR(ROUND(AVERAGE(J92:J93),0),"")</f>
        <v/>
      </c>
      <c r="K94" s="411" t="str">
        <f t="shared" ref="K94" si="649">IFERROR(ROUND(AVERAGE(K92:K93),0),"")</f>
        <v/>
      </c>
      <c r="L94" s="411" t="str">
        <f t="shared" ref="L94" si="650">IFERROR(ROUND(AVERAGE(L92:L93),0),"")</f>
        <v/>
      </c>
      <c r="M94" s="411" t="str">
        <f t="shared" ref="M94" si="651">IFERROR(ROUND(AVERAGE(M92:M93),0),"")</f>
        <v/>
      </c>
      <c r="N94" s="411" t="str">
        <f t="shared" ref="N94" si="652">IFERROR(ROUND(AVERAGE(N92:N93),0),"")</f>
        <v/>
      </c>
      <c r="O94" s="411" t="str">
        <f t="shared" ref="O94" si="653">IFERROR(ROUND(AVERAGE(O92:O93),0),"")</f>
        <v/>
      </c>
      <c r="P94" s="411" t="str">
        <f t="shared" ref="P94" si="654">IFERROR(ROUND(AVERAGE(P92:P93),0),"")</f>
        <v/>
      </c>
      <c r="Q94" s="411" t="str">
        <f t="shared" ref="Q94" si="655">IFERROR(ROUND(AVERAGE(Q92:Q93),0),"")</f>
        <v/>
      </c>
      <c r="R94" s="411" t="str">
        <f t="shared" ref="R94" si="656">IFERROR(ROUND(AVERAGE(R92:R93),0),"")</f>
        <v/>
      </c>
      <c r="S94" s="411" t="str">
        <f t="shared" ref="S94" si="657">IFERROR(ROUND(AVERAGE(S92:S93),0),"")</f>
        <v/>
      </c>
      <c r="T94" s="411" t="str">
        <f t="shared" ref="T94" si="658">IFERROR(ROUND(AVERAGE(T92:T93),0),"")</f>
        <v/>
      </c>
      <c r="U94" s="411" t="str">
        <f t="shared" ref="U94" si="659">IFERROR(ROUND(AVERAGE(U92:U93),0),"")</f>
        <v/>
      </c>
      <c r="V94" s="411" t="str">
        <f t="shared" ref="V94" si="660">IFERROR(ROUND(AVERAGE(V92:V93),0),"")</f>
        <v/>
      </c>
      <c r="W94" s="411" t="str">
        <f t="shared" ref="W94" si="661">IFERROR(ROUND(AVERAGE(W92:W93),0),"")</f>
        <v/>
      </c>
      <c r="X94" s="411" t="str">
        <f t="shared" ref="X94" si="662">IFERROR(ROUND(AVERAGE(X92:X93),0),"")</f>
        <v/>
      </c>
      <c r="Y94" s="411" t="str">
        <f t="shared" ref="Y94" si="663">IFERROR(ROUND(AVERAGE(Y92:Y93),0),"")</f>
        <v/>
      </c>
      <c r="Z94" s="636" t="str">
        <f t="shared" ref="Z94" si="664">IFERROR(ROUND(AVERAGE(Z92:Z93),0),"")</f>
        <v/>
      </c>
      <c r="AA94" s="412">
        <f t="shared" ref="AA94:AB94" si="665">AA92+AA93</f>
        <v>0</v>
      </c>
      <c r="AB94" s="413">
        <f t="shared" si="665"/>
        <v>0</v>
      </c>
      <c r="AC94" s="710" t="e">
        <f t="shared" si="619"/>
        <v>#DIV/0!</v>
      </c>
      <c r="AD94" s="414">
        <f t="shared" si="596"/>
        <v>0</v>
      </c>
      <c r="AE94" s="415" t="e">
        <f>IF(OR(F94=1,G94=1,H94=1,I94=1,J94=1,K94=1,L94=1,M94=1,N94=1,O94=1,P94=1,Q94=1,R94=1,V94=1,W94=1,X94=1,Y94=1,Z94=1),1,ROUND(SUM(F94:Z94)/$X$2,0))</f>
        <v>#DIV/0!</v>
      </c>
    </row>
    <row r="95" spans="1:31" ht="20.100000000000001" customHeight="1" x14ac:dyDescent="0.25">
      <c r="A95" s="815">
        <f>Emrat!A96</f>
        <v>31</v>
      </c>
      <c r="B95" s="818">
        <f>Emrat!B96</f>
        <v>0</v>
      </c>
      <c r="C95" s="819"/>
      <c r="D95" s="824">
        <f>Emrat!C96</f>
        <v>0</v>
      </c>
      <c r="E95" s="97" t="s">
        <v>119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634"/>
      <c r="AA95" s="101"/>
      <c r="AB95" s="102"/>
      <c r="AC95" s="708" t="e">
        <f t="shared" si="619"/>
        <v>#DIV/0!</v>
      </c>
      <c r="AD95" s="105">
        <f t="shared" si="596"/>
        <v>0</v>
      </c>
      <c r="AE95" s="107" t="e">
        <f t="shared" ref="AE95:AE96" si="666">IF(OR(F95=1,G95=1,H95=1,I95=1,J95=1,K95=1,L95=1,M95=1,N95=1,O95=1,P95=1,Q95=1,R95=1,S95=1,T95=1,U95=1,V95=1,W95=1,X95=1,Y95=1,Z95=1),1,ROUND(SUM(F95:Z95)/$X$2,0))</f>
        <v>#DIV/0!</v>
      </c>
    </row>
    <row r="96" spans="1:31" ht="20.100000000000001" customHeight="1" thickBot="1" x14ac:dyDescent="0.3">
      <c r="A96" s="816"/>
      <c r="B96" s="820"/>
      <c r="C96" s="821"/>
      <c r="D96" s="825"/>
      <c r="E96" s="112" t="s">
        <v>120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35"/>
      <c r="AA96" s="103"/>
      <c r="AB96" s="104"/>
      <c r="AC96" s="709" t="e">
        <f t="shared" si="619"/>
        <v>#DIV/0!</v>
      </c>
      <c r="AD96" s="106">
        <f t="shared" si="596"/>
        <v>0</v>
      </c>
      <c r="AE96" s="422" t="e">
        <f t="shared" si="666"/>
        <v>#DIV/0!</v>
      </c>
    </row>
    <row r="97" spans="1:31" ht="20.100000000000001" customHeight="1" thickTop="1" thickBot="1" x14ac:dyDescent="0.3">
      <c r="A97" s="817"/>
      <c r="B97" s="822"/>
      <c r="C97" s="823"/>
      <c r="D97" s="826"/>
      <c r="E97" s="416" t="s">
        <v>36</v>
      </c>
      <c r="F97" s="411" t="str">
        <f t="shared" ref="F97" si="667">IFERROR(ROUND(AVERAGE(F95:F96),0),"")</f>
        <v/>
      </c>
      <c r="G97" s="411" t="str">
        <f t="shared" ref="G97" si="668">IFERROR(ROUND(AVERAGE(G95:G96),0),"")</f>
        <v/>
      </c>
      <c r="H97" s="411" t="str">
        <f t="shared" ref="H97" si="669">IFERROR(ROUND(AVERAGE(H95:H96),0),"")</f>
        <v/>
      </c>
      <c r="I97" s="411" t="str">
        <f t="shared" ref="I97" si="670">IFERROR(ROUND(AVERAGE(I95:I96),0),"")</f>
        <v/>
      </c>
      <c r="J97" s="411" t="str">
        <f t="shared" ref="J97" si="671">IFERROR(ROUND(AVERAGE(J95:J96),0),"")</f>
        <v/>
      </c>
      <c r="K97" s="411" t="str">
        <f t="shared" ref="K97" si="672">IFERROR(ROUND(AVERAGE(K95:K96),0),"")</f>
        <v/>
      </c>
      <c r="L97" s="411" t="str">
        <f t="shared" ref="L97" si="673">IFERROR(ROUND(AVERAGE(L95:L96),0),"")</f>
        <v/>
      </c>
      <c r="M97" s="411" t="str">
        <f t="shared" ref="M97" si="674">IFERROR(ROUND(AVERAGE(M95:M96),0),"")</f>
        <v/>
      </c>
      <c r="N97" s="411" t="str">
        <f t="shared" ref="N97" si="675">IFERROR(ROUND(AVERAGE(N95:N96),0),"")</f>
        <v/>
      </c>
      <c r="O97" s="411" t="str">
        <f t="shared" ref="O97" si="676">IFERROR(ROUND(AVERAGE(O95:O96),0),"")</f>
        <v/>
      </c>
      <c r="P97" s="411" t="str">
        <f t="shared" ref="P97" si="677">IFERROR(ROUND(AVERAGE(P95:P96),0),"")</f>
        <v/>
      </c>
      <c r="Q97" s="411" t="str">
        <f t="shared" ref="Q97" si="678">IFERROR(ROUND(AVERAGE(Q95:Q96),0),"")</f>
        <v/>
      </c>
      <c r="R97" s="411" t="str">
        <f t="shared" ref="R97" si="679">IFERROR(ROUND(AVERAGE(R95:R96),0),"")</f>
        <v/>
      </c>
      <c r="S97" s="411" t="str">
        <f t="shared" ref="S97" si="680">IFERROR(ROUND(AVERAGE(S95:S96),0),"")</f>
        <v/>
      </c>
      <c r="T97" s="411" t="str">
        <f t="shared" ref="T97" si="681">IFERROR(ROUND(AVERAGE(T95:T96),0),"")</f>
        <v/>
      </c>
      <c r="U97" s="411" t="str">
        <f t="shared" ref="U97" si="682">IFERROR(ROUND(AVERAGE(U95:U96),0),"")</f>
        <v/>
      </c>
      <c r="V97" s="411" t="str">
        <f t="shared" ref="V97" si="683">IFERROR(ROUND(AVERAGE(V95:V96),0),"")</f>
        <v/>
      </c>
      <c r="W97" s="411" t="str">
        <f t="shared" ref="W97" si="684">IFERROR(ROUND(AVERAGE(W95:W96),0),"")</f>
        <v/>
      </c>
      <c r="X97" s="411" t="str">
        <f t="shared" ref="X97" si="685">IFERROR(ROUND(AVERAGE(X95:X96),0),"")</f>
        <v/>
      </c>
      <c r="Y97" s="411" t="str">
        <f t="shared" ref="Y97" si="686">IFERROR(ROUND(AVERAGE(Y95:Y96),0),"")</f>
        <v/>
      </c>
      <c r="Z97" s="636" t="str">
        <f t="shared" ref="Z97" si="687">IFERROR(ROUND(AVERAGE(Z95:Z96),0),"")</f>
        <v/>
      </c>
      <c r="AA97" s="412">
        <f t="shared" ref="AA97:AB97" si="688">AA95+AA96</f>
        <v>0</v>
      </c>
      <c r="AB97" s="413">
        <f t="shared" si="688"/>
        <v>0</v>
      </c>
      <c r="AC97" s="710" t="e">
        <f t="shared" si="619"/>
        <v>#DIV/0!</v>
      </c>
      <c r="AD97" s="414">
        <f t="shared" si="596"/>
        <v>0</v>
      </c>
      <c r="AE97" s="415" t="e">
        <f>IF(OR(F97=1,G97=1,H97=1,I97=1,J97=1,K97=1,L97=1,M97=1,N97=1,O97=1,P97=1,Q97=1,R97=1,V97=1,W97=1,X97=1,Y97=1,Z97=1),1,ROUND(SUM(F97:Z97)/$X$2,0))</f>
        <v>#DIV/0!</v>
      </c>
    </row>
    <row r="98" spans="1:31" ht="20.100000000000001" customHeight="1" x14ac:dyDescent="0.25">
      <c r="A98" s="815">
        <f>Emrat!A99</f>
        <v>32</v>
      </c>
      <c r="B98" s="818">
        <f>Emrat!B99</f>
        <v>0</v>
      </c>
      <c r="C98" s="819"/>
      <c r="D98" s="824">
        <f>Emrat!C99</f>
        <v>0</v>
      </c>
      <c r="E98" s="97" t="s">
        <v>119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634"/>
      <c r="AA98" s="101"/>
      <c r="AB98" s="102"/>
      <c r="AC98" s="708" t="e">
        <f t="shared" si="619"/>
        <v>#DIV/0!</v>
      </c>
      <c r="AD98" s="105">
        <f t="shared" si="596"/>
        <v>0</v>
      </c>
      <c r="AE98" s="107" t="e">
        <f t="shared" ref="AE98:AE99" si="689">IF(OR(F98=1,G98=1,H98=1,I98=1,J98=1,K98=1,L98=1,M98=1,N98=1,O98=1,P98=1,Q98=1,R98=1,S98=1,T98=1,U98=1,V98=1,W98=1,X98=1,Y98=1,Z98=1),1,ROUND(SUM(F98:Z98)/$X$2,0))</f>
        <v>#DIV/0!</v>
      </c>
    </row>
    <row r="99" spans="1:31" ht="20.100000000000001" customHeight="1" thickBot="1" x14ac:dyDescent="0.3">
      <c r="A99" s="816"/>
      <c r="B99" s="820"/>
      <c r="C99" s="821"/>
      <c r="D99" s="825"/>
      <c r="E99" s="112" t="s">
        <v>120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635"/>
      <c r="AA99" s="103"/>
      <c r="AB99" s="104"/>
      <c r="AC99" s="709" t="e">
        <f t="shared" si="619"/>
        <v>#DIV/0!</v>
      </c>
      <c r="AD99" s="106">
        <f t="shared" si="596"/>
        <v>0</v>
      </c>
      <c r="AE99" s="422" t="e">
        <f t="shared" si="689"/>
        <v>#DIV/0!</v>
      </c>
    </row>
    <row r="100" spans="1:31" ht="20.100000000000001" customHeight="1" thickTop="1" thickBot="1" x14ac:dyDescent="0.3">
      <c r="A100" s="817"/>
      <c r="B100" s="822"/>
      <c r="C100" s="823"/>
      <c r="D100" s="826"/>
      <c r="E100" s="119" t="s">
        <v>36</v>
      </c>
      <c r="F100" s="411" t="str">
        <f t="shared" ref="F100" si="690">IFERROR(ROUND(AVERAGE(F98:F99),0),"")</f>
        <v/>
      </c>
      <c r="G100" s="411" t="str">
        <f t="shared" ref="G100" si="691">IFERROR(ROUND(AVERAGE(G98:G99),0),"")</f>
        <v/>
      </c>
      <c r="H100" s="411" t="str">
        <f t="shared" ref="H100" si="692">IFERROR(ROUND(AVERAGE(H98:H99),0),"")</f>
        <v/>
      </c>
      <c r="I100" s="411" t="str">
        <f t="shared" ref="I100" si="693">IFERROR(ROUND(AVERAGE(I98:I99),0),"")</f>
        <v/>
      </c>
      <c r="J100" s="411" t="str">
        <f t="shared" ref="J100" si="694">IFERROR(ROUND(AVERAGE(J98:J99),0),"")</f>
        <v/>
      </c>
      <c r="K100" s="411" t="str">
        <f t="shared" ref="K100" si="695">IFERROR(ROUND(AVERAGE(K98:K99),0),"")</f>
        <v/>
      </c>
      <c r="L100" s="411" t="str">
        <f t="shared" ref="L100" si="696">IFERROR(ROUND(AVERAGE(L98:L99),0),"")</f>
        <v/>
      </c>
      <c r="M100" s="411" t="str">
        <f t="shared" ref="M100" si="697">IFERROR(ROUND(AVERAGE(M98:M99),0),"")</f>
        <v/>
      </c>
      <c r="N100" s="411" t="str">
        <f t="shared" ref="N100" si="698">IFERROR(ROUND(AVERAGE(N98:N99),0),"")</f>
        <v/>
      </c>
      <c r="O100" s="411" t="str">
        <f t="shared" ref="O100" si="699">IFERROR(ROUND(AVERAGE(O98:O99),0),"")</f>
        <v/>
      </c>
      <c r="P100" s="411" t="str">
        <f t="shared" ref="P100" si="700">IFERROR(ROUND(AVERAGE(P98:P99),0),"")</f>
        <v/>
      </c>
      <c r="Q100" s="411" t="str">
        <f t="shared" ref="Q100" si="701">IFERROR(ROUND(AVERAGE(Q98:Q99),0),"")</f>
        <v/>
      </c>
      <c r="R100" s="411" t="str">
        <f t="shared" ref="R100" si="702">IFERROR(ROUND(AVERAGE(R98:R99),0),"")</f>
        <v/>
      </c>
      <c r="S100" s="411" t="str">
        <f t="shared" ref="S100" si="703">IFERROR(ROUND(AVERAGE(S98:S99),0),"")</f>
        <v/>
      </c>
      <c r="T100" s="411" t="str">
        <f t="shared" ref="T100" si="704">IFERROR(ROUND(AVERAGE(T98:T99),0),"")</f>
        <v/>
      </c>
      <c r="U100" s="411" t="str">
        <f t="shared" ref="U100" si="705">IFERROR(ROUND(AVERAGE(U98:U99),0),"")</f>
        <v/>
      </c>
      <c r="V100" s="411" t="str">
        <f t="shared" ref="V100" si="706">IFERROR(ROUND(AVERAGE(V98:V99),0),"")</f>
        <v/>
      </c>
      <c r="W100" s="411" t="str">
        <f t="shared" ref="W100" si="707">IFERROR(ROUND(AVERAGE(W98:W99),0),"")</f>
        <v/>
      </c>
      <c r="X100" s="411" t="str">
        <f t="shared" ref="X100" si="708">IFERROR(ROUND(AVERAGE(X98:X99),0),"")</f>
        <v/>
      </c>
      <c r="Y100" s="411" t="str">
        <f t="shared" ref="Y100" si="709">IFERROR(ROUND(AVERAGE(Y98:Y99),0),"")</f>
        <v/>
      </c>
      <c r="Z100" s="636" t="str">
        <f t="shared" ref="Z100" si="710">IFERROR(ROUND(AVERAGE(Z98:Z99),0),"")</f>
        <v/>
      </c>
      <c r="AA100" s="412">
        <f t="shared" ref="AA100:AB100" si="711">AA98+AA99</f>
        <v>0</v>
      </c>
      <c r="AB100" s="413">
        <f t="shared" si="711"/>
        <v>0</v>
      </c>
      <c r="AC100" s="710" t="e">
        <f t="shared" si="619"/>
        <v>#DIV/0!</v>
      </c>
      <c r="AD100" s="414">
        <f t="shared" si="596"/>
        <v>0</v>
      </c>
      <c r="AE100" s="415" t="e">
        <f>IF(OR(F100=1,G100=1,H100=1,I100=1,J100=1,K100=1,L100=1,M100=1,N100=1,O100=1,P100=1,Q100=1,R100=1,V100=1,W100=1,X100=1,Y100=1,Z100=1),1,ROUND(SUM(F100:Z100)/$X$2,0))</f>
        <v>#DIV/0!</v>
      </c>
    </row>
    <row r="101" spans="1:31" ht="20.100000000000001" customHeight="1" x14ac:dyDescent="0.25">
      <c r="A101" s="815">
        <f>Emrat!A102</f>
        <v>33</v>
      </c>
      <c r="B101" s="818">
        <f>Emrat!B102</f>
        <v>0</v>
      </c>
      <c r="C101" s="819"/>
      <c r="D101" s="824">
        <f>Emrat!C102</f>
        <v>0</v>
      </c>
      <c r="E101" s="97" t="s">
        <v>119</v>
      </c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634"/>
      <c r="AA101" s="101"/>
      <c r="AB101" s="102"/>
      <c r="AC101" s="708" t="e">
        <f t="shared" si="619"/>
        <v>#DIV/0!</v>
      </c>
      <c r="AD101" s="105">
        <f t="shared" si="596"/>
        <v>0</v>
      </c>
      <c r="AE101" s="107" t="e">
        <f t="shared" ref="AE101:AE102" si="712">IF(OR(F101=1,G101=1,H101=1,I101=1,J101=1,K101=1,L101=1,M101=1,N101=1,O101=1,P101=1,Q101=1,R101=1,S101=1,T101=1,U101=1,V101=1,W101=1,X101=1,Y101=1,Z101=1),1,ROUND(SUM(F101:Z101)/$X$2,0))</f>
        <v>#DIV/0!</v>
      </c>
    </row>
    <row r="102" spans="1:31" ht="20.100000000000001" customHeight="1" thickBot="1" x14ac:dyDescent="0.3">
      <c r="A102" s="816"/>
      <c r="B102" s="820"/>
      <c r="C102" s="821"/>
      <c r="D102" s="825"/>
      <c r="E102" s="112" t="s">
        <v>120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635"/>
      <c r="AA102" s="103"/>
      <c r="AB102" s="104"/>
      <c r="AC102" s="709" t="e">
        <f t="shared" si="619"/>
        <v>#DIV/0!</v>
      </c>
      <c r="AD102" s="106">
        <f t="shared" si="596"/>
        <v>0</v>
      </c>
      <c r="AE102" s="422" t="e">
        <f t="shared" si="712"/>
        <v>#DIV/0!</v>
      </c>
    </row>
    <row r="103" spans="1:31" ht="20.100000000000001" customHeight="1" thickTop="1" thickBot="1" x14ac:dyDescent="0.3">
      <c r="A103" s="817"/>
      <c r="B103" s="822"/>
      <c r="C103" s="823"/>
      <c r="D103" s="826"/>
      <c r="E103" s="416" t="s">
        <v>36</v>
      </c>
      <c r="F103" s="411" t="str">
        <f t="shared" ref="F103" si="713">IFERROR(ROUND(AVERAGE(F101:F102),0),"")</f>
        <v/>
      </c>
      <c r="G103" s="411" t="str">
        <f t="shared" ref="G103" si="714">IFERROR(ROUND(AVERAGE(G101:G102),0),"")</f>
        <v/>
      </c>
      <c r="H103" s="411" t="str">
        <f t="shared" ref="H103" si="715">IFERROR(ROUND(AVERAGE(H101:H102),0),"")</f>
        <v/>
      </c>
      <c r="I103" s="411" t="str">
        <f t="shared" ref="I103" si="716">IFERROR(ROUND(AVERAGE(I101:I102),0),"")</f>
        <v/>
      </c>
      <c r="J103" s="411" t="str">
        <f t="shared" ref="J103" si="717">IFERROR(ROUND(AVERAGE(J101:J102),0),"")</f>
        <v/>
      </c>
      <c r="K103" s="411" t="str">
        <f t="shared" ref="K103" si="718">IFERROR(ROUND(AVERAGE(K101:K102),0),"")</f>
        <v/>
      </c>
      <c r="L103" s="411" t="str">
        <f t="shared" ref="L103" si="719">IFERROR(ROUND(AVERAGE(L101:L102),0),"")</f>
        <v/>
      </c>
      <c r="M103" s="411" t="str">
        <f t="shared" ref="M103" si="720">IFERROR(ROUND(AVERAGE(M101:M102),0),"")</f>
        <v/>
      </c>
      <c r="N103" s="411" t="str">
        <f t="shared" ref="N103" si="721">IFERROR(ROUND(AVERAGE(N101:N102),0),"")</f>
        <v/>
      </c>
      <c r="O103" s="411" t="str">
        <f t="shared" ref="O103" si="722">IFERROR(ROUND(AVERAGE(O101:O102),0),"")</f>
        <v/>
      </c>
      <c r="P103" s="411" t="str">
        <f t="shared" ref="P103" si="723">IFERROR(ROUND(AVERAGE(P101:P102),0),"")</f>
        <v/>
      </c>
      <c r="Q103" s="411" t="str">
        <f t="shared" ref="Q103" si="724">IFERROR(ROUND(AVERAGE(Q101:Q102),0),"")</f>
        <v/>
      </c>
      <c r="R103" s="411" t="str">
        <f t="shared" ref="R103" si="725">IFERROR(ROUND(AVERAGE(R101:R102),0),"")</f>
        <v/>
      </c>
      <c r="S103" s="411" t="str">
        <f t="shared" ref="S103" si="726">IFERROR(ROUND(AVERAGE(S101:S102),0),"")</f>
        <v/>
      </c>
      <c r="T103" s="411" t="str">
        <f t="shared" ref="T103" si="727">IFERROR(ROUND(AVERAGE(T101:T102),0),"")</f>
        <v/>
      </c>
      <c r="U103" s="411" t="str">
        <f t="shared" ref="U103" si="728">IFERROR(ROUND(AVERAGE(U101:U102),0),"")</f>
        <v/>
      </c>
      <c r="V103" s="411" t="str">
        <f t="shared" ref="V103" si="729">IFERROR(ROUND(AVERAGE(V101:V102),0),"")</f>
        <v/>
      </c>
      <c r="W103" s="411" t="str">
        <f t="shared" ref="W103" si="730">IFERROR(ROUND(AVERAGE(W101:W102),0),"")</f>
        <v/>
      </c>
      <c r="X103" s="411" t="str">
        <f t="shared" ref="X103" si="731">IFERROR(ROUND(AVERAGE(X101:X102),0),"")</f>
        <v/>
      </c>
      <c r="Y103" s="411" t="str">
        <f t="shared" ref="Y103" si="732">IFERROR(ROUND(AVERAGE(Y101:Y102),0),"")</f>
        <v/>
      </c>
      <c r="Z103" s="636" t="str">
        <f t="shared" ref="Z103" si="733">IFERROR(ROUND(AVERAGE(Z101:Z102),0),"")</f>
        <v/>
      </c>
      <c r="AA103" s="412">
        <f t="shared" ref="AA103:AB103" si="734">AA101+AA102</f>
        <v>0</v>
      </c>
      <c r="AB103" s="413">
        <f t="shared" si="734"/>
        <v>0</v>
      </c>
      <c r="AC103" s="710" t="e">
        <f t="shared" si="619"/>
        <v>#DIV/0!</v>
      </c>
      <c r="AD103" s="414">
        <f t="shared" si="596"/>
        <v>0</v>
      </c>
      <c r="AE103" s="415" t="e">
        <f>IF(OR(F103=1,G103=1,H103=1,I103=1,J103=1,K103=1,L103=1,M103=1,N103=1,O103=1,P103=1,Q103=1,R103=1,V103=1,W103=1,X103=1,Y103=1,Z103=1),1,ROUND(SUM(F103:Z103)/$X$2,0))</f>
        <v>#DIV/0!</v>
      </c>
    </row>
    <row r="104" spans="1:31" ht="20.100000000000001" customHeight="1" x14ac:dyDescent="0.25">
      <c r="A104" s="815">
        <f>Emrat!A105</f>
        <v>34</v>
      </c>
      <c r="B104" s="818">
        <f>Emrat!B105</f>
        <v>0</v>
      </c>
      <c r="C104" s="819"/>
      <c r="D104" s="824">
        <f>Emrat!C105</f>
        <v>0</v>
      </c>
      <c r="E104" s="97" t="s">
        <v>119</v>
      </c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634"/>
      <c r="AA104" s="101"/>
      <c r="AB104" s="102"/>
      <c r="AC104" s="708" t="e">
        <f t="shared" si="619"/>
        <v>#DIV/0!</v>
      </c>
      <c r="AD104" s="105">
        <f t="shared" si="596"/>
        <v>0</v>
      </c>
      <c r="AE104" s="107" t="e">
        <f t="shared" ref="AE104:AE105" si="735">IF(OR(F104=1,G104=1,H104=1,I104=1,J104=1,K104=1,L104=1,M104=1,N104=1,O104=1,P104=1,Q104=1,R104=1,S104=1,T104=1,U104=1,V104=1,W104=1,X104=1,Y104=1,Z104=1),1,ROUND(SUM(F104:Z104)/$X$2,0))</f>
        <v>#DIV/0!</v>
      </c>
    </row>
    <row r="105" spans="1:31" ht="20.100000000000001" customHeight="1" thickBot="1" x14ac:dyDescent="0.3">
      <c r="A105" s="816"/>
      <c r="B105" s="820"/>
      <c r="C105" s="821"/>
      <c r="D105" s="825"/>
      <c r="E105" s="112" t="s">
        <v>120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635"/>
      <c r="AA105" s="103"/>
      <c r="AB105" s="104"/>
      <c r="AC105" s="709" t="e">
        <f t="shared" si="619"/>
        <v>#DIV/0!</v>
      </c>
      <c r="AD105" s="106">
        <f t="shared" si="596"/>
        <v>0</v>
      </c>
      <c r="AE105" s="422" t="e">
        <f t="shared" si="735"/>
        <v>#DIV/0!</v>
      </c>
    </row>
    <row r="106" spans="1:31" ht="20.100000000000001" customHeight="1" thickTop="1" thickBot="1" x14ac:dyDescent="0.3">
      <c r="A106" s="817"/>
      <c r="B106" s="822"/>
      <c r="C106" s="823"/>
      <c r="D106" s="826"/>
      <c r="E106" s="416" t="s">
        <v>36</v>
      </c>
      <c r="F106" s="411" t="str">
        <f t="shared" ref="F106" si="736">IFERROR(ROUND(AVERAGE(F104:F105),0),"")</f>
        <v/>
      </c>
      <c r="G106" s="411" t="str">
        <f t="shared" ref="G106" si="737">IFERROR(ROUND(AVERAGE(G104:G105),0),"")</f>
        <v/>
      </c>
      <c r="H106" s="411" t="str">
        <f t="shared" ref="H106" si="738">IFERROR(ROUND(AVERAGE(H104:H105),0),"")</f>
        <v/>
      </c>
      <c r="I106" s="411" t="str">
        <f t="shared" ref="I106" si="739">IFERROR(ROUND(AVERAGE(I104:I105),0),"")</f>
        <v/>
      </c>
      <c r="J106" s="411" t="str">
        <f t="shared" ref="J106" si="740">IFERROR(ROUND(AVERAGE(J104:J105),0),"")</f>
        <v/>
      </c>
      <c r="K106" s="411" t="str">
        <f t="shared" ref="K106" si="741">IFERROR(ROUND(AVERAGE(K104:K105),0),"")</f>
        <v/>
      </c>
      <c r="L106" s="411" t="str">
        <f t="shared" ref="L106" si="742">IFERROR(ROUND(AVERAGE(L104:L105),0),"")</f>
        <v/>
      </c>
      <c r="M106" s="411" t="str">
        <f t="shared" ref="M106" si="743">IFERROR(ROUND(AVERAGE(M104:M105),0),"")</f>
        <v/>
      </c>
      <c r="N106" s="411" t="str">
        <f t="shared" ref="N106" si="744">IFERROR(ROUND(AVERAGE(N104:N105),0),"")</f>
        <v/>
      </c>
      <c r="O106" s="411" t="str">
        <f t="shared" ref="O106" si="745">IFERROR(ROUND(AVERAGE(O104:O105),0),"")</f>
        <v/>
      </c>
      <c r="P106" s="411" t="str">
        <f t="shared" ref="P106" si="746">IFERROR(ROUND(AVERAGE(P104:P105),0),"")</f>
        <v/>
      </c>
      <c r="Q106" s="411" t="str">
        <f t="shared" ref="Q106" si="747">IFERROR(ROUND(AVERAGE(Q104:Q105),0),"")</f>
        <v/>
      </c>
      <c r="R106" s="411" t="str">
        <f t="shared" ref="R106" si="748">IFERROR(ROUND(AVERAGE(R104:R105),0),"")</f>
        <v/>
      </c>
      <c r="S106" s="411" t="str">
        <f t="shared" ref="S106" si="749">IFERROR(ROUND(AVERAGE(S104:S105),0),"")</f>
        <v/>
      </c>
      <c r="T106" s="411" t="str">
        <f t="shared" ref="T106" si="750">IFERROR(ROUND(AVERAGE(T104:T105),0),"")</f>
        <v/>
      </c>
      <c r="U106" s="411" t="str">
        <f t="shared" ref="U106" si="751">IFERROR(ROUND(AVERAGE(U104:U105),0),"")</f>
        <v/>
      </c>
      <c r="V106" s="411" t="str">
        <f t="shared" ref="V106" si="752">IFERROR(ROUND(AVERAGE(V104:V105),0),"")</f>
        <v/>
      </c>
      <c r="W106" s="411" t="str">
        <f t="shared" ref="W106" si="753">IFERROR(ROUND(AVERAGE(W104:W105),0),"")</f>
        <v/>
      </c>
      <c r="X106" s="411" t="str">
        <f t="shared" ref="X106" si="754">IFERROR(ROUND(AVERAGE(X104:X105),0),"")</f>
        <v/>
      </c>
      <c r="Y106" s="411" t="str">
        <f t="shared" ref="Y106" si="755">IFERROR(ROUND(AVERAGE(Y104:Y105),0),"")</f>
        <v/>
      </c>
      <c r="Z106" s="636" t="str">
        <f t="shared" ref="Z106" si="756">IFERROR(ROUND(AVERAGE(Z104:Z105),0),"")</f>
        <v/>
      </c>
      <c r="AA106" s="412">
        <f t="shared" ref="AA106:AB106" si="757">AA104+AA105</f>
        <v>0</v>
      </c>
      <c r="AB106" s="413">
        <f t="shared" si="757"/>
        <v>0</v>
      </c>
      <c r="AC106" s="710" t="e">
        <f t="shared" si="619"/>
        <v>#DIV/0!</v>
      </c>
      <c r="AD106" s="414">
        <f t="shared" si="596"/>
        <v>0</v>
      </c>
      <c r="AE106" s="415" t="e">
        <f>IF(OR(F106=1,G106=1,H106=1,I106=1,J106=1,K106=1,L106=1,M106=1,N106=1,O106=1,P106=1,Q106=1,R106=1,V106=1,W106=1,X106=1,Y106=1,Z106=1),1,ROUND(SUM(F106:Z106)/$X$2,0))</f>
        <v>#DIV/0!</v>
      </c>
    </row>
    <row r="107" spans="1:31" ht="20.100000000000001" customHeight="1" x14ac:dyDescent="0.25">
      <c r="A107" s="815">
        <f>Emrat!A108</f>
        <v>35</v>
      </c>
      <c r="B107" s="818">
        <f>Emrat!B108</f>
        <v>0</v>
      </c>
      <c r="C107" s="819"/>
      <c r="D107" s="824">
        <f>Emrat!C108</f>
        <v>0</v>
      </c>
      <c r="E107" s="97" t="s">
        <v>119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634"/>
      <c r="AA107" s="101"/>
      <c r="AB107" s="102"/>
      <c r="AC107" s="708" t="e">
        <f t="shared" si="619"/>
        <v>#DIV/0!</v>
      </c>
      <c r="AD107" s="105">
        <f t="shared" si="596"/>
        <v>0</v>
      </c>
      <c r="AE107" s="107" t="e">
        <f t="shared" ref="AE107:AE108" si="758">IF(OR(F107=1,G107=1,H107=1,I107=1,J107=1,K107=1,L107=1,M107=1,N107=1,O107=1,P107=1,Q107=1,R107=1,S107=1,T107=1,U107=1,V107=1,W107=1,X107=1,Y107=1,Z107=1),1,ROUND(SUM(F107:Z107)/$X$2,0))</f>
        <v>#DIV/0!</v>
      </c>
    </row>
    <row r="108" spans="1:31" ht="20.100000000000001" customHeight="1" thickBot="1" x14ac:dyDescent="0.3">
      <c r="A108" s="816"/>
      <c r="B108" s="820"/>
      <c r="C108" s="821"/>
      <c r="D108" s="825"/>
      <c r="E108" s="112" t="s">
        <v>120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635"/>
      <c r="AA108" s="103"/>
      <c r="AB108" s="104"/>
      <c r="AC108" s="709" t="e">
        <f t="shared" si="619"/>
        <v>#DIV/0!</v>
      </c>
      <c r="AD108" s="106">
        <f t="shared" si="596"/>
        <v>0</v>
      </c>
      <c r="AE108" s="422" t="e">
        <f t="shared" si="758"/>
        <v>#DIV/0!</v>
      </c>
    </row>
    <row r="109" spans="1:31" ht="20.100000000000001" customHeight="1" thickTop="1" thickBot="1" x14ac:dyDescent="0.3">
      <c r="A109" s="817"/>
      <c r="B109" s="822"/>
      <c r="C109" s="823"/>
      <c r="D109" s="826"/>
      <c r="E109" s="416" t="s">
        <v>36</v>
      </c>
      <c r="F109" s="411" t="str">
        <f t="shared" ref="F109" si="759">IFERROR(ROUND(AVERAGE(F107:F108),0),"")</f>
        <v/>
      </c>
      <c r="G109" s="411" t="str">
        <f t="shared" ref="G109" si="760">IFERROR(ROUND(AVERAGE(G107:G108),0),"")</f>
        <v/>
      </c>
      <c r="H109" s="411" t="str">
        <f t="shared" ref="H109" si="761">IFERROR(ROUND(AVERAGE(H107:H108),0),"")</f>
        <v/>
      </c>
      <c r="I109" s="411" t="str">
        <f t="shared" ref="I109" si="762">IFERROR(ROUND(AVERAGE(I107:I108),0),"")</f>
        <v/>
      </c>
      <c r="J109" s="411" t="str">
        <f t="shared" ref="J109" si="763">IFERROR(ROUND(AVERAGE(J107:J108),0),"")</f>
        <v/>
      </c>
      <c r="K109" s="411" t="str">
        <f t="shared" ref="K109" si="764">IFERROR(ROUND(AVERAGE(K107:K108),0),"")</f>
        <v/>
      </c>
      <c r="L109" s="411" t="str">
        <f t="shared" ref="L109" si="765">IFERROR(ROUND(AVERAGE(L107:L108),0),"")</f>
        <v/>
      </c>
      <c r="M109" s="411" t="str">
        <f t="shared" ref="M109" si="766">IFERROR(ROUND(AVERAGE(M107:M108),0),"")</f>
        <v/>
      </c>
      <c r="N109" s="411" t="str">
        <f t="shared" ref="N109" si="767">IFERROR(ROUND(AVERAGE(N107:N108),0),"")</f>
        <v/>
      </c>
      <c r="O109" s="411" t="str">
        <f t="shared" ref="O109" si="768">IFERROR(ROUND(AVERAGE(O107:O108),0),"")</f>
        <v/>
      </c>
      <c r="P109" s="411" t="str">
        <f t="shared" ref="P109" si="769">IFERROR(ROUND(AVERAGE(P107:P108),0),"")</f>
        <v/>
      </c>
      <c r="Q109" s="411" t="str">
        <f t="shared" ref="Q109" si="770">IFERROR(ROUND(AVERAGE(Q107:Q108),0),"")</f>
        <v/>
      </c>
      <c r="R109" s="411" t="str">
        <f t="shared" ref="R109" si="771">IFERROR(ROUND(AVERAGE(R107:R108),0),"")</f>
        <v/>
      </c>
      <c r="S109" s="411" t="str">
        <f t="shared" ref="S109" si="772">IFERROR(ROUND(AVERAGE(S107:S108),0),"")</f>
        <v/>
      </c>
      <c r="T109" s="411" t="str">
        <f t="shared" ref="T109" si="773">IFERROR(ROUND(AVERAGE(T107:T108),0),"")</f>
        <v/>
      </c>
      <c r="U109" s="411" t="str">
        <f t="shared" ref="U109" si="774">IFERROR(ROUND(AVERAGE(U107:U108),0),"")</f>
        <v/>
      </c>
      <c r="V109" s="411" t="str">
        <f t="shared" ref="V109" si="775">IFERROR(ROUND(AVERAGE(V107:V108),0),"")</f>
        <v/>
      </c>
      <c r="W109" s="411" t="str">
        <f t="shared" ref="W109" si="776">IFERROR(ROUND(AVERAGE(W107:W108),0),"")</f>
        <v/>
      </c>
      <c r="X109" s="411" t="str">
        <f t="shared" ref="X109" si="777">IFERROR(ROUND(AVERAGE(X107:X108),0),"")</f>
        <v/>
      </c>
      <c r="Y109" s="411" t="str">
        <f t="shared" ref="Y109" si="778">IFERROR(ROUND(AVERAGE(Y107:Y108),0),"")</f>
        <v/>
      </c>
      <c r="Z109" s="636" t="str">
        <f t="shared" ref="Z109" si="779">IFERROR(ROUND(AVERAGE(Z107:Z108),0),"")</f>
        <v/>
      </c>
      <c r="AA109" s="412">
        <f t="shared" ref="AA109:AB109" si="780">AA107+AA108</f>
        <v>0</v>
      </c>
      <c r="AB109" s="413">
        <f t="shared" si="780"/>
        <v>0</v>
      </c>
      <c r="AC109" s="710" t="e">
        <f t="shared" si="619"/>
        <v>#DIV/0!</v>
      </c>
      <c r="AD109" s="414">
        <f t="shared" si="596"/>
        <v>0</v>
      </c>
      <c r="AE109" s="415" t="e">
        <f>IF(OR(F109=1,G109=1,H109=1,I109=1,J109=1,K109=1,L109=1,M109=1,N109=1,O109=1,P109=1,Q109=1,R109=1,V109=1,W109=1,X109=1,Y109=1,Z109=1),1,ROUND(SUM(F109:Z109)/$X$2,0))</f>
        <v>#DIV/0!</v>
      </c>
    </row>
    <row r="110" spans="1:31" ht="20.100000000000001" customHeight="1" x14ac:dyDescent="0.25">
      <c r="A110" s="815">
        <f>Emrat!A111</f>
        <v>36</v>
      </c>
      <c r="B110" s="818">
        <f>Emrat!B111</f>
        <v>0</v>
      </c>
      <c r="C110" s="819"/>
      <c r="D110" s="824">
        <f>Emrat!C111</f>
        <v>0</v>
      </c>
      <c r="E110" s="97" t="s">
        <v>119</v>
      </c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634"/>
      <c r="AA110" s="101"/>
      <c r="AB110" s="102"/>
      <c r="AC110" s="708" t="e">
        <f t="shared" si="619"/>
        <v>#DIV/0!</v>
      </c>
      <c r="AD110" s="105">
        <f t="shared" si="596"/>
        <v>0</v>
      </c>
      <c r="AE110" s="107" t="e">
        <f t="shared" ref="AE110:AE111" si="781">IF(OR(F110=1,G110=1,H110=1,I110=1,J110=1,K110=1,L110=1,M110=1,N110=1,O110=1,P110=1,Q110=1,R110=1,S110=1,T110=1,U110=1,V110=1,W110=1,X110=1,Y110=1,Z110=1),1,ROUND(SUM(F110:Z110)/$X$2,0))</f>
        <v>#DIV/0!</v>
      </c>
    </row>
    <row r="111" spans="1:31" ht="20.100000000000001" customHeight="1" thickBot="1" x14ac:dyDescent="0.3">
      <c r="A111" s="816"/>
      <c r="B111" s="820"/>
      <c r="C111" s="821"/>
      <c r="D111" s="825"/>
      <c r="E111" s="112" t="s">
        <v>120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635"/>
      <c r="AA111" s="103"/>
      <c r="AB111" s="104"/>
      <c r="AC111" s="709" t="e">
        <f t="shared" si="619"/>
        <v>#DIV/0!</v>
      </c>
      <c r="AD111" s="106">
        <f t="shared" si="596"/>
        <v>0</v>
      </c>
      <c r="AE111" s="422" t="e">
        <f t="shared" si="781"/>
        <v>#DIV/0!</v>
      </c>
    </row>
    <row r="112" spans="1:31" ht="20.100000000000001" customHeight="1" thickTop="1" thickBot="1" x14ac:dyDescent="0.3">
      <c r="A112" s="817"/>
      <c r="B112" s="822"/>
      <c r="C112" s="823"/>
      <c r="D112" s="826"/>
      <c r="E112" s="416" t="s">
        <v>36</v>
      </c>
      <c r="F112" s="411" t="str">
        <f t="shared" ref="F112" si="782">IFERROR(ROUND(AVERAGE(F110:F111),0),"")</f>
        <v/>
      </c>
      <c r="G112" s="411" t="str">
        <f t="shared" ref="G112" si="783">IFERROR(ROUND(AVERAGE(G110:G111),0),"")</f>
        <v/>
      </c>
      <c r="H112" s="411" t="str">
        <f t="shared" ref="H112" si="784">IFERROR(ROUND(AVERAGE(H110:H111),0),"")</f>
        <v/>
      </c>
      <c r="I112" s="411" t="str">
        <f t="shared" ref="I112" si="785">IFERROR(ROUND(AVERAGE(I110:I111),0),"")</f>
        <v/>
      </c>
      <c r="J112" s="411" t="str">
        <f t="shared" ref="J112" si="786">IFERROR(ROUND(AVERAGE(J110:J111),0),"")</f>
        <v/>
      </c>
      <c r="K112" s="411" t="str">
        <f t="shared" ref="K112" si="787">IFERROR(ROUND(AVERAGE(K110:K111),0),"")</f>
        <v/>
      </c>
      <c r="L112" s="411" t="str">
        <f t="shared" ref="L112" si="788">IFERROR(ROUND(AVERAGE(L110:L111),0),"")</f>
        <v/>
      </c>
      <c r="M112" s="411" t="str">
        <f t="shared" ref="M112" si="789">IFERROR(ROUND(AVERAGE(M110:M111),0),"")</f>
        <v/>
      </c>
      <c r="N112" s="411" t="str">
        <f t="shared" ref="N112" si="790">IFERROR(ROUND(AVERAGE(N110:N111),0),"")</f>
        <v/>
      </c>
      <c r="O112" s="411" t="str">
        <f t="shared" ref="O112" si="791">IFERROR(ROUND(AVERAGE(O110:O111),0),"")</f>
        <v/>
      </c>
      <c r="P112" s="411" t="str">
        <f t="shared" ref="P112" si="792">IFERROR(ROUND(AVERAGE(P110:P111),0),"")</f>
        <v/>
      </c>
      <c r="Q112" s="411" t="str">
        <f t="shared" ref="Q112" si="793">IFERROR(ROUND(AVERAGE(Q110:Q111),0),"")</f>
        <v/>
      </c>
      <c r="R112" s="411" t="str">
        <f t="shared" ref="R112" si="794">IFERROR(ROUND(AVERAGE(R110:R111),0),"")</f>
        <v/>
      </c>
      <c r="S112" s="411" t="str">
        <f t="shared" ref="S112" si="795">IFERROR(ROUND(AVERAGE(S110:S111),0),"")</f>
        <v/>
      </c>
      <c r="T112" s="411" t="str">
        <f t="shared" ref="T112" si="796">IFERROR(ROUND(AVERAGE(T110:T111),0),"")</f>
        <v/>
      </c>
      <c r="U112" s="411" t="str">
        <f t="shared" ref="U112" si="797">IFERROR(ROUND(AVERAGE(U110:U111),0),"")</f>
        <v/>
      </c>
      <c r="V112" s="411" t="str">
        <f t="shared" ref="V112" si="798">IFERROR(ROUND(AVERAGE(V110:V111),0),"")</f>
        <v/>
      </c>
      <c r="W112" s="411" t="str">
        <f t="shared" ref="W112" si="799">IFERROR(ROUND(AVERAGE(W110:W111),0),"")</f>
        <v/>
      </c>
      <c r="X112" s="411" t="str">
        <f t="shared" ref="X112" si="800">IFERROR(ROUND(AVERAGE(X110:X111),0),"")</f>
        <v/>
      </c>
      <c r="Y112" s="411" t="str">
        <f t="shared" ref="Y112" si="801">IFERROR(ROUND(AVERAGE(Y110:Y111),0),"")</f>
        <v/>
      </c>
      <c r="Z112" s="636" t="str">
        <f t="shared" ref="Z112" si="802">IFERROR(ROUND(AVERAGE(Z110:Z111),0),"")</f>
        <v/>
      </c>
      <c r="AA112" s="412">
        <f t="shared" ref="AA112:AB112" si="803">AA110+AA111</f>
        <v>0</v>
      </c>
      <c r="AB112" s="413">
        <f t="shared" si="803"/>
        <v>0</v>
      </c>
      <c r="AC112" s="710" t="e">
        <f t="shared" si="619"/>
        <v>#DIV/0!</v>
      </c>
      <c r="AD112" s="414">
        <f t="shared" si="596"/>
        <v>0</v>
      </c>
      <c r="AE112" s="415" t="e">
        <f>IF(OR(F112=1,G112=1,H112=1,I112=1,J112=1,K112=1,L112=1,M112=1,N112=1,O112=1,P112=1,Q112=1,R112=1,V112=1,W112=1,X112=1,Y112=1,Z112=1),1,ROUND(SUM(F112:Z112)/$X$2,0))</f>
        <v>#DIV/0!</v>
      </c>
    </row>
    <row r="113" spans="1:31" ht="20.100000000000001" customHeight="1" x14ac:dyDescent="0.25">
      <c r="A113" s="815">
        <f>Emrat!A114</f>
        <v>37</v>
      </c>
      <c r="B113" s="818">
        <f>Emrat!B114</f>
        <v>0</v>
      </c>
      <c r="C113" s="819"/>
      <c r="D113" s="824">
        <f>Emrat!C114</f>
        <v>0</v>
      </c>
      <c r="E113" s="97" t="s">
        <v>119</v>
      </c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634"/>
      <c r="AA113" s="101"/>
      <c r="AB113" s="102"/>
      <c r="AC113" s="708" t="e">
        <f t="shared" si="619"/>
        <v>#DIV/0!</v>
      </c>
      <c r="AD113" s="105">
        <f t="shared" si="596"/>
        <v>0</v>
      </c>
      <c r="AE113" s="107" t="e">
        <f t="shared" ref="AE113:AE114" si="804">IF(OR(F113=1,G113=1,H113=1,I113=1,J113=1,K113=1,L113=1,M113=1,N113=1,O113=1,P113=1,Q113=1,R113=1,S113=1,T113=1,U113=1,V113=1,W113=1,X113=1,Y113=1,Z113=1),1,ROUND(SUM(F113:Z113)/$X$2,0))</f>
        <v>#DIV/0!</v>
      </c>
    </row>
    <row r="114" spans="1:31" ht="20.100000000000001" customHeight="1" thickBot="1" x14ac:dyDescent="0.3">
      <c r="A114" s="816"/>
      <c r="B114" s="820"/>
      <c r="C114" s="821"/>
      <c r="D114" s="825"/>
      <c r="E114" s="112" t="s">
        <v>120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635"/>
      <c r="AA114" s="103"/>
      <c r="AB114" s="104"/>
      <c r="AC114" s="709" t="e">
        <f t="shared" si="619"/>
        <v>#DIV/0!</v>
      </c>
      <c r="AD114" s="106">
        <f t="shared" si="596"/>
        <v>0</v>
      </c>
      <c r="AE114" s="422" t="e">
        <f t="shared" si="804"/>
        <v>#DIV/0!</v>
      </c>
    </row>
    <row r="115" spans="1:31" ht="20.100000000000001" customHeight="1" thickTop="1" thickBot="1" x14ac:dyDescent="0.3">
      <c r="A115" s="817"/>
      <c r="B115" s="822"/>
      <c r="C115" s="823"/>
      <c r="D115" s="826"/>
      <c r="E115" s="416" t="s">
        <v>36</v>
      </c>
      <c r="F115" s="411" t="str">
        <f t="shared" ref="F115" si="805">IFERROR(ROUND(AVERAGE(F113:F114),0),"")</f>
        <v/>
      </c>
      <c r="G115" s="411" t="str">
        <f t="shared" ref="G115" si="806">IFERROR(ROUND(AVERAGE(G113:G114),0),"")</f>
        <v/>
      </c>
      <c r="H115" s="411" t="str">
        <f t="shared" ref="H115" si="807">IFERROR(ROUND(AVERAGE(H113:H114),0),"")</f>
        <v/>
      </c>
      <c r="I115" s="411" t="str">
        <f t="shared" ref="I115" si="808">IFERROR(ROUND(AVERAGE(I113:I114),0),"")</f>
        <v/>
      </c>
      <c r="J115" s="411" t="str">
        <f t="shared" ref="J115" si="809">IFERROR(ROUND(AVERAGE(J113:J114),0),"")</f>
        <v/>
      </c>
      <c r="K115" s="411" t="str">
        <f t="shared" ref="K115" si="810">IFERROR(ROUND(AVERAGE(K113:K114),0),"")</f>
        <v/>
      </c>
      <c r="L115" s="411" t="str">
        <f t="shared" ref="L115" si="811">IFERROR(ROUND(AVERAGE(L113:L114),0),"")</f>
        <v/>
      </c>
      <c r="M115" s="411" t="str">
        <f t="shared" ref="M115" si="812">IFERROR(ROUND(AVERAGE(M113:M114),0),"")</f>
        <v/>
      </c>
      <c r="N115" s="411" t="str">
        <f t="shared" ref="N115" si="813">IFERROR(ROUND(AVERAGE(N113:N114),0),"")</f>
        <v/>
      </c>
      <c r="O115" s="411" t="str">
        <f t="shared" ref="O115" si="814">IFERROR(ROUND(AVERAGE(O113:O114),0),"")</f>
        <v/>
      </c>
      <c r="P115" s="411" t="str">
        <f t="shared" ref="P115" si="815">IFERROR(ROUND(AVERAGE(P113:P114),0),"")</f>
        <v/>
      </c>
      <c r="Q115" s="411" t="str">
        <f t="shared" ref="Q115" si="816">IFERROR(ROUND(AVERAGE(Q113:Q114),0),"")</f>
        <v/>
      </c>
      <c r="R115" s="411" t="str">
        <f t="shared" ref="R115" si="817">IFERROR(ROUND(AVERAGE(R113:R114),0),"")</f>
        <v/>
      </c>
      <c r="S115" s="411" t="str">
        <f t="shared" ref="S115" si="818">IFERROR(ROUND(AVERAGE(S113:S114),0),"")</f>
        <v/>
      </c>
      <c r="T115" s="411" t="str">
        <f t="shared" ref="T115" si="819">IFERROR(ROUND(AVERAGE(T113:T114),0),"")</f>
        <v/>
      </c>
      <c r="U115" s="411" t="str">
        <f t="shared" ref="U115" si="820">IFERROR(ROUND(AVERAGE(U113:U114),0),"")</f>
        <v/>
      </c>
      <c r="V115" s="411" t="str">
        <f t="shared" ref="V115" si="821">IFERROR(ROUND(AVERAGE(V113:V114),0),"")</f>
        <v/>
      </c>
      <c r="W115" s="411" t="str">
        <f t="shared" ref="W115" si="822">IFERROR(ROUND(AVERAGE(W113:W114),0),"")</f>
        <v/>
      </c>
      <c r="X115" s="411" t="str">
        <f t="shared" ref="X115" si="823">IFERROR(ROUND(AVERAGE(X113:X114),0),"")</f>
        <v/>
      </c>
      <c r="Y115" s="411" t="str">
        <f t="shared" ref="Y115" si="824">IFERROR(ROUND(AVERAGE(Y113:Y114),0),"")</f>
        <v/>
      </c>
      <c r="Z115" s="636" t="str">
        <f t="shared" ref="Z115" si="825">IFERROR(ROUND(AVERAGE(Z113:Z114),0),"")</f>
        <v/>
      </c>
      <c r="AA115" s="412">
        <f t="shared" ref="AA115:AB115" si="826">AA113+AA114</f>
        <v>0</v>
      </c>
      <c r="AB115" s="413">
        <f t="shared" si="826"/>
        <v>0</v>
      </c>
      <c r="AC115" s="710" t="e">
        <f t="shared" si="619"/>
        <v>#DIV/0!</v>
      </c>
      <c r="AD115" s="414">
        <f t="shared" si="596"/>
        <v>0</v>
      </c>
      <c r="AE115" s="415" t="e">
        <f>IF(OR(F115=1,G115=1,H115=1,I115=1,J115=1,K115=1,L115=1,M115=1,N115=1,O115=1,P115=1,Q115=1,R115=1,V115=1,W115=1,X115=1,Y115=1,Z115=1),1,ROUND(SUM(F115:Z115)/$X$2,0))</f>
        <v>#DIV/0!</v>
      </c>
    </row>
    <row r="116" spans="1:31" ht="20.100000000000001" customHeight="1" x14ac:dyDescent="0.25">
      <c r="A116" s="815">
        <f>Emrat!A117</f>
        <v>38</v>
      </c>
      <c r="B116" s="818">
        <f>Emrat!B117</f>
        <v>0</v>
      </c>
      <c r="C116" s="819"/>
      <c r="D116" s="824">
        <f>Emrat!C117</f>
        <v>0</v>
      </c>
      <c r="E116" s="97" t="s">
        <v>119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634"/>
      <c r="AA116" s="101"/>
      <c r="AB116" s="102"/>
      <c r="AC116" s="708" t="e">
        <f t="shared" si="619"/>
        <v>#DIV/0!</v>
      </c>
      <c r="AD116" s="105">
        <f t="shared" si="596"/>
        <v>0</v>
      </c>
      <c r="AE116" s="107" t="e">
        <f t="shared" ref="AE116:AE117" si="827">IF(OR(F116=1,G116=1,H116=1,I116=1,J116=1,K116=1,L116=1,M116=1,N116=1,O116=1,P116=1,Q116=1,R116=1,S116=1,T116=1,U116=1,V116=1,W116=1,X116=1,Y116=1,Z116=1),1,ROUND(SUM(F116:Z116)/$X$2,0))</f>
        <v>#DIV/0!</v>
      </c>
    </row>
    <row r="117" spans="1:31" ht="20.100000000000001" customHeight="1" thickBot="1" x14ac:dyDescent="0.3">
      <c r="A117" s="816"/>
      <c r="B117" s="820"/>
      <c r="C117" s="821"/>
      <c r="D117" s="825"/>
      <c r="E117" s="112" t="s">
        <v>120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635"/>
      <c r="AA117" s="103"/>
      <c r="AB117" s="104"/>
      <c r="AC117" s="709" t="e">
        <f t="shared" si="619"/>
        <v>#DIV/0!</v>
      </c>
      <c r="AD117" s="106">
        <f t="shared" si="596"/>
        <v>0</v>
      </c>
      <c r="AE117" s="422" t="e">
        <f t="shared" si="827"/>
        <v>#DIV/0!</v>
      </c>
    </row>
    <row r="118" spans="1:31" ht="20.100000000000001" customHeight="1" thickTop="1" thickBot="1" x14ac:dyDescent="0.3">
      <c r="A118" s="817"/>
      <c r="B118" s="822"/>
      <c r="C118" s="823"/>
      <c r="D118" s="826"/>
      <c r="E118" s="416" t="s">
        <v>36</v>
      </c>
      <c r="F118" s="411" t="str">
        <f t="shared" ref="F118" si="828">IFERROR(ROUND(AVERAGE(F116:F117),0),"")</f>
        <v/>
      </c>
      <c r="G118" s="411" t="str">
        <f t="shared" ref="G118" si="829">IFERROR(ROUND(AVERAGE(G116:G117),0),"")</f>
        <v/>
      </c>
      <c r="H118" s="411" t="str">
        <f t="shared" ref="H118" si="830">IFERROR(ROUND(AVERAGE(H116:H117),0),"")</f>
        <v/>
      </c>
      <c r="I118" s="411" t="str">
        <f t="shared" ref="I118" si="831">IFERROR(ROUND(AVERAGE(I116:I117),0),"")</f>
        <v/>
      </c>
      <c r="J118" s="411" t="str">
        <f t="shared" ref="J118" si="832">IFERROR(ROUND(AVERAGE(J116:J117),0),"")</f>
        <v/>
      </c>
      <c r="K118" s="411" t="str">
        <f t="shared" ref="K118" si="833">IFERROR(ROUND(AVERAGE(K116:K117),0),"")</f>
        <v/>
      </c>
      <c r="L118" s="411" t="str">
        <f t="shared" ref="L118" si="834">IFERROR(ROUND(AVERAGE(L116:L117),0),"")</f>
        <v/>
      </c>
      <c r="M118" s="411" t="str">
        <f t="shared" ref="M118" si="835">IFERROR(ROUND(AVERAGE(M116:M117),0),"")</f>
        <v/>
      </c>
      <c r="N118" s="411" t="str">
        <f t="shared" ref="N118" si="836">IFERROR(ROUND(AVERAGE(N116:N117),0),"")</f>
        <v/>
      </c>
      <c r="O118" s="411" t="str">
        <f t="shared" ref="O118" si="837">IFERROR(ROUND(AVERAGE(O116:O117),0),"")</f>
        <v/>
      </c>
      <c r="P118" s="411" t="str">
        <f t="shared" ref="P118" si="838">IFERROR(ROUND(AVERAGE(P116:P117),0),"")</f>
        <v/>
      </c>
      <c r="Q118" s="411" t="str">
        <f t="shared" ref="Q118" si="839">IFERROR(ROUND(AVERAGE(Q116:Q117),0),"")</f>
        <v/>
      </c>
      <c r="R118" s="411" t="str">
        <f t="shared" ref="R118" si="840">IFERROR(ROUND(AVERAGE(R116:R117),0),"")</f>
        <v/>
      </c>
      <c r="S118" s="411" t="str">
        <f t="shared" ref="S118" si="841">IFERROR(ROUND(AVERAGE(S116:S117),0),"")</f>
        <v/>
      </c>
      <c r="T118" s="411" t="str">
        <f t="shared" ref="T118" si="842">IFERROR(ROUND(AVERAGE(T116:T117),0),"")</f>
        <v/>
      </c>
      <c r="U118" s="411" t="str">
        <f t="shared" ref="U118" si="843">IFERROR(ROUND(AVERAGE(U116:U117),0),"")</f>
        <v/>
      </c>
      <c r="V118" s="411" t="str">
        <f t="shared" ref="V118" si="844">IFERROR(ROUND(AVERAGE(V116:V117),0),"")</f>
        <v/>
      </c>
      <c r="W118" s="411" t="str">
        <f t="shared" ref="W118" si="845">IFERROR(ROUND(AVERAGE(W116:W117),0),"")</f>
        <v/>
      </c>
      <c r="X118" s="411" t="str">
        <f t="shared" ref="X118" si="846">IFERROR(ROUND(AVERAGE(X116:X117),0),"")</f>
        <v/>
      </c>
      <c r="Y118" s="411" t="str">
        <f t="shared" ref="Y118" si="847">IFERROR(ROUND(AVERAGE(Y116:Y117),0),"")</f>
        <v/>
      </c>
      <c r="Z118" s="636" t="str">
        <f t="shared" ref="Z118" si="848">IFERROR(ROUND(AVERAGE(Z116:Z117),0),"")</f>
        <v/>
      </c>
      <c r="AA118" s="412">
        <f t="shared" ref="AA118:AB118" si="849">AA116+AA117</f>
        <v>0</v>
      </c>
      <c r="AB118" s="413">
        <f t="shared" si="849"/>
        <v>0</v>
      </c>
      <c r="AC118" s="710" t="e">
        <f t="shared" si="619"/>
        <v>#DIV/0!</v>
      </c>
      <c r="AD118" s="414">
        <f t="shared" si="596"/>
        <v>0</v>
      </c>
      <c r="AE118" s="415" t="e">
        <f>IF(OR(F118=1,G118=1,H118=1,I118=1,J118=1,K118=1,L118=1,M118=1,N118=1,O118=1,P118=1,Q118=1,R118=1,V118=1,W118=1,X118=1,Y118=1,Z118=1),1,ROUND(SUM(F118:Z118)/$X$2,0))</f>
        <v>#DIV/0!</v>
      </c>
    </row>
    <row r="119" spans="1:31" ht="20.100000000000001" customHeight="1" x14ac:dyDescent="0.25">
      <c r="A119" s="815">
        <f>Emrat!A120</f>
        <v>39</v>
      </c>
      <c r="B119" s="818">
        <f>Emrat!B120</f>
        <v>0</v>
      </c>
      <c r="C119" s="819"/>
      <c r="D119" s="824">
        <f>Emrat!C120</f>
        <v>0</v>
      </c>
      <c r="E119" s="97" t="s">
        <v>119</v>
      </c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634"/>
      <c r="AA119" s="101"/>
      <c r="AB119" s="102"/>
      <c r="AC119" s="708" t="e">
        <f t="shared" si="619"/>
        <v>#DIV/0!</v>
      </c>
      <c r="AD119" s="105">
        <f t="shared" si="596"/>
        <v>0</v>
      </c>
      <c r="AE119" s="107" t="e">
        <f t="shared" ref="AE119:AE120" si="850">IF(OR(F119=1,G119=1,H119=1,I119=1,J119=1,K119=1,L119=1,M119=1,N119=1,O119=1,P119=1,Q119=1,R119=1,S119=1,T119=1,U119=1,V119=1,W119=1,X119=1,Y119=1,Z119=1),1,ROUND(SUM(F119:Z119)/$X$2,0))</f>
        <v>#DIV/0!</v>
      </c>
    </row>
    <row r="120" spans="1:31" ht="20.100000000000001" customHeight="1" thickBot="1" x14ac:dyDescent="0.3">
      <c r="A120" s="816"/>
      <c r="B120" s="820"/>
      <c r="C120" s="821"/>
      <c r="D120" s="825"/>
      <c r="E120" s="112" t="s">
        <v>120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635"/>
      <c r="AA120" s="103"/>
      <c r="AB120" s="104"/>
      <c r="AC120" s="709" t="e">
        <f t="shared" si="619"/>
        <v>#DIV/0!</v>
      </c>
      <c r="AD120" s="106">
        <f t="shared" si="596"/>
        <v>0</v>
      </c>
      <c r="AE120" s="422" t="e">
        <f t="shared" si="850"/>
        <v>#DIV/0!</v>
      </c>
    </row>
    <row r="121" spans="1:31" ht="20.100000000000001" customHeight="1" thickTop="1" thickBot="1" x14ac:dyDescent="0.3">
      <c r="A121" s="817"/>
      <c r="B121" s="822"/>
      <c r="C121" s="823"/>
      <c r="D121" s="826"/>
      <c r="E121" s="416" t="s">
        <v>36</v>
      </c>
      <c r="F121" s="411" t="str">
        <f t="shared" ref="F121" si="851">IFERROR(ROUND(AVERAGE(F119:F120),0),"")</f>
        <v/>
      </c>
      <c r="G121" s="411" t="str">
        <f t="shared" ref="G121" si="852">IFERROR(ROUND(AVERAGE(G119:G120),0),"")</f>
        <v/>
      </c>
      <c r="H121" s="411" t="str">
        <f t="shared" ref="H121" si="853">IFERROR(ROUND(AVERAGE(H119:H120),0),"")</f>
        <v/>
      </c>
      <c r="I121" s="411" t="str">
        <f t="shared" ref="I121" si="854">IFERROR(ROUND(AVERAGE(I119:I120),0),"")</f>
        <v/>
      </c>
      <c r="J121" s="411" t="str">
        <f t="shared" ref="J121" si="855">IFERROR(ROUND(AVERAGE(J119:J120),0),"")</f>
        <v/>
      </c>
      <c r="K121" s="411" t="str">
        <f t="shared" ref="K121" si="856">IFERROR(ROUND(AVERAGE(K119:K120),0),"")</f>
        <v/>
      </c>
      <c r="L121" s="411" t="str">
        <f t="shared" ref="L121" si="857">IFERROR(ROUND(AVERAGE(L119:L120),0),"")</f>
        <v/>
      </c>
      <c r="M121" s="411" t="str">
        <f t="shared" ref="M121" si="858">IFERROR(ROUND(AVERAGE(M119:M120),0),"")</f>
        <v/>
      </c>
      <c r="N121" s="411" t="str">
        <f t="shared" ref="N121" si="859">IFERROR(ROUND(AVERAGE(N119:N120),0),"")</f>
        <v/>
      </c>
      <c r="O121" s="411" t="str">
        <f t="shared" ref="O121" si="860">IFERROR(ROUND(AVERAGE(O119:O120),0),"")</f>
        <v/>
      </c>
      <c r="P121" s="411" t="str">
        <f t="shared" ref="P121" si="861">IFERROR(ROUND(AVERAGE(P119:P120),0),"")</f>
        <v/>
      </c>
      <c r="Q121" s="411" t="str">
        <f t="shared" ref="Q121" si="862">IFERROR(ROUND(AVERAGE(Q119:Q120),0),"")</f>
        <v/>
      </c>
      <c r="R121" s="411" t="str">
        <f t="shared" ref="R121" si="863">IFERROR(ROUND(AVERAGE(R119:R120),0),"")</f>
        <v/>
      </c>
      <c r="S121" s="411" t="str">
        <f t="shared" ref="S121" si="864">IFERROR(ROUND(AVERAGE(S119:S120),0),"")</f>
        <v/>
      </c>
      <c r="T121" s="411" t="str">
        <f t="shared" ref="T121" si="865">IFERROR(ROUND(AVERAGE(T119:T120),0),"")</f>
        <v/>
      </c>
      <c r="U121" s="411" t="str">
        <f t="shared" ref="U121" si="866">IFERROR(ROUND(AVERAGE(U119:U120),0),"")</f>
        <v/>
      </c>
      <c r="V121" s="411" t="str">
        <f t="shared" ref="V121" si="867">IFERROR(ROUND(AVERAGE(V119:V120),0),"")</f>
        <v/>
      </c>
      <c r="W121" s="411" t="str">
        <f t="shared" ref="W121" si="868">IFERROR(ROUND(AVERAGE(W119:W120),0),"")</f>
        <v/>
      </c>
      <c r="X121" s="411" t="str">
        <f t="shared" ref="X121" si="869">IFERROR(ROUND(AVERAGE(X119:X120),0),"")</f>
        <v/>
      </c>
      <c r="Y121" s="411" t="str">
        <f t="shared" ref="Y121" si="870">IFERROR(ROUND(AVERAGE(Y119:Y120),0),"")</f>
        <v/>
      </c>
      <c r="Z121" s="636" t="str">
        <f t="shared" ref="Z121" si="871">IFERROR(ROUND(AVERAGE(Z119:Z120),0),"")</f>
        <v/>
      </c>
      <c r="AA121" s="412">
        <f t="shared" ref="AA121:AB121" si="872">AA119+AA120</f>
        <v>0</v>
      </c>
      <c r="AB121" s="413">
        <f t="shared" si="872"/>
        <v>0</v>
      </c>
      <c r="AC121" s="710" t="e">
        <f t="shared" si="619"/>
        <v>#DIV/0!</v>
      </c>
      <c r="AD121" s="414">
        <f t="shared" si="596"/>
        <v>0</v>
      </c>
      <c r="AE121" s="415" t="e">
        <f>IF(OR(F121=1,G121=1,H121=1,I121=1,J121=1,K121=1,L121=1,M121=1,N121=1,O121=1,P121=1,Q121=1,R121=1,V121=1,W121=1,X121=1,Y121=1,Z121=1),1,ROUND(SUM(F121:Z121)/$X$2,0))</f>
        <v>#DIV/0!</v>
      </c>
    </row>
    <row r="122" spans="1:31" ht="20.100000000000001" customHeight="1" x14ac:dyDescent="0.25">
      <c r="A122" s="815">
        <f>Emrat!A123</f>
        <v>40</v>
      </c>
      <c r="B122" s="818">
        <f>Emrat!B123</f>
        <v>0</v>
      </c>
      <c r="C122" s="819"/>
      <c r="D122" s="824">
        <f>Emrat!C123</f>
        <v>0</v>
      </c>
      <c r="E122" s="97" t="s">
        <v>119</v>
      </c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634"/>
      <c r="AA122" s="101"/>
      <c r="AB122" s="102"/>
      <c r="AC122" s="708" t="e">
        <f t="shared" si="619"/>
        <v>#DIV/0!</v>
      </c>
      <c r="AD122" s="105">
        <f t="shared" si="596"/>
        <v>0</v>
      </c>
      <c r="AE122" s="107" t="e">
        <f t="shared" ref="AE122:AE123" si="873">IF(OR(F122=1,G122=1,H122=1,I122=1,J122=1,K122=1,L122=1,M122=1,N122=1,O122=1,P122=1,Q122=1,R122=1,S122=1,T122=1,U122=1,V122=1,W122=1,X122=1,Y122=1,Z122=1),1,ROUND(SUM(F122:Z122)/$X$2,0))</f>
        <v>#DIV/0!</v>
      </c>
    </row>
    <row r="123" spans="1:31" ht="20.100000000000001" customHeight="1" thickBot="1" x14ac:dyDescent="0.3">
      <c r="A123" s="816"/>
      <c r="B123" s="820"/>
      <c r="C123" s="821"/>
      <c r="D123" s="825"/>
      <c r="E123" s="112" t="s">
        <v>120</v>
      </c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635"/>
      <c r="AA123" s="103"/>
      <c r="AB123" s="104"/>
      <c r="AC123" s="709" t="e">
        <f t="shared" si="619"/>
        <v>#DIV/0!</v>
      </c>
      <c r="AD123" s="106">
        <f t="shared" si="596"/>
        <v>0</v>
      </c>
      <c r="AE123" s="422" t="e">
        <f t="shared" si="873"/>
        <v>#DIV/0!</v>
      </c>
    </row>
    <row r="124" spans="1:31" ht="20.100000000000001" customHeight="1" thickTop="1" thickBot="1" x14ac:dyDescent="0.3">
      <c r="A124" s="817"/>
      <c r="B124" s="822"/>
      <c r="C124" s="823"/>
      <c r="D124" s="826"/>
      <c r="E124" s="416" t="s">
        <v>36</v>
      </c>
      <c r="F124" s="411" t="str">
        <f t="shared" ref="F124" si="874">IFERROR(ROUND(AVERAGE(F122:F123),0),"")</f>
        <v/>
      </c>
      <c r="G124" s="411" t="str">
        <f t="shared" ref="G124" si="875">IFERROR(ROUND(AVERAGE(G122:G123),0),"")</f>
        <v/>
      </c>
      <c r="H124" s="411" t="str">
        <f t="shared" ref="H124" si="876">IFERROR(ROUND(AVERAGE(H122:H123),0),"")</f>
        <v/>
      </c>
      <c r="I124" s="411" t="str">
        <f t="shared" ref="I124" si="877">IFERROR(ROUND(AVERAGE(I122:I123),0),"")</f>
        <v/>
      </c>
      <c r="J124" s="411" t="str">
        <f t="shared" ref="J124" si="878">IFERROR(ROUND(AVERAGE(J122:J123),0),"")</f>
        <v/>
      </c>
      <c r="K124" s="411" t="str">
        <f t="shared" ref="K124" si="879">IFERROR(ROUND(AVERAGE(K122:K123),0),"")</f>
        <v/>
      </c>
      <c r="L124" s="411" t="str">
        <f t="shared" ref="L124" si="880">IFERROR(ROUND(AVERAGE(L122:L123),0),"")</f>
        <v/>
      </c>
      <c r="M124" s="411" t="str">
        <f t="shared" ref="M124" si="881">IFERROR(ROUND(AVERAGE(M122:M123),0),"")</f>
        <v/>
      </c>
      <c r="N124" s="411" t="str">
        <f t="shared" ref="N124" si="882">IFERROR(ROUND(AVERAGE(N122:N123),0),"")</f>
        <v/>
      </c>
      <c r="O124" s="411" t="str">
        <f t="shared" ref="O124" si="883">IFERROR(ROUND(AVERAGE(O122:O123),0),"")</f>
        <v/>
      </c>
      <c r="P124" s="411" t="str">
        <f t="shared" ref="P124" si="884">IFERROR(ROUND(AVERAGE(P122:P123),0),"")</f>
        <v/>
      </c>
      <c r="Q124" s="411" t="str">
        <f t="shared" ref="Q124" si="885">IFERROR(ROUND(AVERAGE(Q122:Q123),0),"")</f>
        <v/>
      </c>
      <c r="R124" s="411" t="str">
        <f t="shared" ref="R124" si="886">IFERROR(ROUND(AVERAGE(R122:R123),0),"")</f>
        <v/>
      </c>
      <c r="S124" s="411" t="str">
        <f t="shared" ref="S124" si="887">IFERROR(ROUND(AVERAGE(S122:S123),0),"")</f>
        <v/>
      </c>
      <c r="T124" s="411" t="str">
        <f t="shared" ref="T124" si="888">IFERROR(ROUND(AVERAGE(T122:T123),0),"")</f>
        <v/>
      </c>
      <c r="U124" s="411" t="str">
        <f t="shared" ref="U124" si="889">IFERROR(ROUND(AVERAGE(U122:U123),0),"")</f>
        <v/>
      </c>
      <c r="V124" s="411" t="str">
        <f t="shared" ref="V124" si="890">IFERROR(ROUND(AVERAGE(V122:V123),0),"")</f>
        <v/>
      </c>
      <c r="W124" s="411" t="str">
        <f t="shared" ref="W124" si="891">IFERROR(ROUND(AVERAGE(W122:W123),0),"")</f>
        <v/>
      </c>
      <c r="X124" s="411" t="str">
        <f t="shared" ref="X124" si="892">IFERROR(ROUND(AVERAGE(X122:X123),0),"")</f>
        <v/>
      </c>
      <c r="Y124" s="411" t="str">
        <f t="shared" ref="Y124" si="893">IFERROR(ROUND(AVERAGE(Y122:Y123),0),"")</f>
        <v/>
      </c>
      <c r="Z124" s="636" t="str">
        <f t="shared" ref="Z124" si="894">IFERROR(ROUND(AVERAGE(Z122:Z123),0),"")</f>
        <v/>
      </c>
      <c r="AA124" s="412">
        <f t="shared" ref="AA124:AB124" si="895">AA122+AA123</f>
        <v>0</v>
      </c>
      <c r="AB124" s="413">
        <f t="shared" si="895"/>
        <v>0</v>
      </c>
      <c r="AC124" s="710" t="e">
        <f t="shared" si="619"/>
        <v>#DIV/0!</v>
      </c>
      <c r="AD124" s="414">
        <f t="shared" si="596"/>
        <v>0</v>
      </c>
      <c r="AE124" s="415" t="e">
        <f>IF(OR(F124=1,G124=1,H124=1,I124=1,J124=1,K124=1,L124=1,M124=1,N124=1,O124=1,P124=1,Q124=1,R124=1,V124=1,W124=1,X124=1,Y124=1,Z124=1),1,ROUND(SUM(F124:Z124)/$X$2,0))</f>
        <v>#DIV/0!</v>
      </c>
    </row>
  </sheetData>
  <sheetProtection algorithmName="SHA-512" hashValue="5PNW2aFyJYZ9869PX2UscTyILSuy65a9+ngnp+hjkOCLyEYyUVHyrtywJydjQDaUXki/YZukyhTmXG+zFj5ucQ==" saltValue="iovNlJLvGOtK6phsJekhGw==" spinCount="100000" sheet="1" objects="1" scenarios="1"/>
  <dataConsolidate/>
  <mergeCells count="142">
    <mergeCell ref="A122:A124"/>
    <mergeCell ref="B122:C124"/>
    <mergeCell ref="D122:D124"/>
    <mergeCell ref="A116:A118"/>
    <mergeCell ref="B116:C118"/>
    <mergeCell ref="D116:D118"/>
    <mergeCell ref="A119:A121"/>
    <mergeCell ref="B119:C121"/>
    <mergeCell ref="D119:D121"/>
    <mergeCell ref="A110:A112"/>
    <mergeCell ref="B110:C112"/>
    <mergeCell ref="D110:D112"/>
    <mergeCell ref="A113:A115"/>
    <mergeCell ref="B113:C115"/>
    <mergeCell ref="D113:D115"/>
    <mergeCell ref="A104:A106"/>
    <mergeCell ref="B104:C106"/>
    <mergeCell ref="D104:D106"/>
    <mergeCell ref="A107:A109"/>
    <mergeCell ref="B107:C109"/>
    <mergeCell ref="D107:D109"/>
    <mergeCell ref="A98:A100"/>
    <mergeCell ref="B98:C100"/>
    <mergeCell ref="D98:D100"/>
    <mergeCell ref="A101:A103"/>
    <mergeCell ref="B101:C103"/>
    <mergeCell ref="D101:D103"/>
    <mergeCell ref="A92:A94"/>
    <mergeCell ref="B92:C94"/>
    <mergeCell ref="D92:D94"/>
    <mergeCell ref="A95:A97"/>
    <mergeCell ref="B95:C97"/>
    <mergeCell ref="D95:D97"/>
    <mergeCell ref="A86:A88"/>
    <mergeCell ref="B86:C88"/>
    <mergeCell ref="D86:D88"/>
    <mergeCell ref="A89:A91"/>
    <mergeCell ref="B89:C91"/>
    <mergeCell ref="D89:D91"/>
    <mergeCell ref="A80:A82"/>
    <mergeCell ref="B80:C82"/>
    <mergeCell ref="D80:D82"/>
    <mergeCell ref="A83:A85"/>
    <mergeCell ref="B83:C85"/>
    <mergeCell ref="D83:D85"/>
    <mergeCell ref="A74:A76"/>
    <mergeCell ref="B74:C76"/>
    <mergeCell ref="D74:D76"/>
    <mergeCell ref="A77:A79"/>
    <mergeCell ref="B77:C79"/>
    <mergeCell ref="D77:D79"/>
    <mergeCell ref="A68:A70"/>
    <mergeCell ref="B68:C70"/>
    <mergeCell ref="D68:D70"/>
    <mergeCell ref="A71:A73"/>
    <mergeCell ref="B71:C73"/>
    <mergeCell ref="D71:D73"/>
    <mergeCell ref="A62:A64"/>
    <mergeCell ref="B62:C64"/>
    <mergeCell ref="D62:D64"/>
    <mergeCell ref="A65:A67"/>
    <mergeCell ref="B65:C67"/>
    <mergeCell ref="D65:D67"/>
    <mergeCell ref="A56:A58"/>
    <mergeCell ref="B56:C58"/>
    <mergeCell ref="D56:D58"/>
    <mergeCell ref="A59:A61"/>
    <mergeCell ref="B59:C61"/>
    <mergeCell ref="D59:D61"/>
    <mergeCell ref="A50:A52"/>
    <mergeCell ref="B50:C52"/>
    <mergeCell ref="D50:D52"/>
    <mergeCell ref="A53:A55"/>
    <mergeCell ref="B53:C55"/>
    <mergeCell ref="D53:D55"/>
    <mergeCell ref="A44:A46"/>
    <mergeCell ref="B44:C46"/>
    <mergeCell ref="D44:D46"/>
    <mergeCell ref="A47:A49"/>
    <mergeCell ref="B47:C49"/>
    <mergeCell ref="D47:D49"/>
    <mergeCell ref="J3:K3"/>
    <mergeCell ref="M3:Q3"/>
    <mergeCell ref="R3:V3"/>
    <mergeCell ref="Y3:Z3"/>
    <mergeCell ref="A38:A40"/>
    <mergeCell ref="B38:C40"/>
    <mergeCell ref="D38:D40"/>
    <mergeCell ref="A41:A43"/>
    <mergeCell ref="B41:C43"/>
    <mergeCell ref="D41:D43"/>
    <mergeCell ref="A32:A34"/>
    <mergeCell ref="B32:C34"/>
    <mergeCell ref="D32:D34"/>
    <mergeCell ref="A35:A37"/>
    <mergeCell ref="B35:C37"/>
    <mergeCell ref="D35:D37"/>
    <mergeCell ref="A14:A16"/>
    <mergeCell ref="B14:C16"/>
    <mergeCell ref="D14:D16"/>
    <mergeCell ref="A17:A19"/>
    <mergeCell ref="B17:C19"/>
    <mergeCell ref="D17:D19"/>
    <mergeCell ref="A3:A4"/>
    <mergeCell ref="B3:E3"/>
    <mergeCell ref="F3:I3"/>
    <mergeCell ref="A29:A31"/>
    <mergeCell ref="B29:C31"/>
    <mergeCell ref="D29:D31"/>
    <mergeCell ref="A20:A22"/>
    <mergeCell ref="B20:C22"/>
    <mergeCell ref="D20:D22"/>
    <mergeCell ref="A23:A25"/>
    <mergeCell ref="B23:C25"/>
    <mergeCell ref="D23:D25"/>
    <mergeCell ref="A26:A28"/>
    <mergeCell ref="B26:C28"/>
    <mergeCell ref="D26:D28"/>
    <mergeCell ref="AC1:AE1"/>
    <mergeCell ref="AA3:AB3"/>
    <mergeCell ref="A11:A13"/>
    <mergeCell ref="B11:C13"/>
    <mergeCell ref="D11:D13"/>
    <mergeCell ref="C1:G1"/>
    <mergeCell ref="H1:L1"/>
    <mergeCell ref="M1:P1"/>
    <mergeCell ref="C2:G2"/>
    <mergeCell ref="H2:L2"/>
    <mergeCell ref="M2:P2"/>
    <mergeCell ref="Q2:W2"/>
    <mergeCell ref="AC3:AC4"/>
    <mergeCell ref="AD3:AD4"/>
    <mergeCell ref="AE3:AE4"/>
    <mergeCell ref="D8:D10"/>
    <mergeCell ref="A5:A7"/>
    <mergeCell ref="B5:C7"/>
    <mergeCell ref="B4:C4"/>
    <mergeCell ref="B8:C10"/>
    <mergeCell ref="A8:A10"/>
    <mergeCell ref="D5:D7"/>
    <mergeCell ref="Q1:X1"/>
    <mergeCell ref="Y1:AA1"/>
  </mergeCells>
  <dataValidations count="1">
    <dataValidation type="decimal" operator="lessThanOrEqual" allowBlank="1" showInputMessage="1" showErrorMessage="1" errorTitle="GABIM!" error="Notat mund të jenë prej 1 deri 5. Për të panotuarit 0 !!!" sqref="F5:Z124" xr:uid="{00000000-0002-0000-0100-000000000000}">
      <formula1>5</formula1>
    </dataValidation>
  </dataValidations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AF51"/>
  <sheetViews>
    <sheetView zoomScale="108" zoomScaleNormal="108" workbookViewId="0">
      <pane xSplit="31" ySplit="6" topLeftCell="AF7" activePane="bottomRight" state="frozen"/>
      <selection pane="topRight" activeCell="AF1" sqref="AF1"/>
      <selection pane="bottomLeft" activeCell="A7" sqref="A7"/>
      <selection pane="bottomRight" activeCell="Z6" sqref="Z6"/>
    </sheetView>
  </sheetViews>
  <sheetFormatPr defaultRowHeight="15" x14ac:dyDescent="0.25"/>
  <cols>
    <col min="1" max="1" width="4.28515625" customWidth="1"/>
    <col min="2" max="2" width="12.7109375" customWidth="1"/>
    <col min="3" max="3" width="16.7109375" customWidth="1"/>
    <col min="4" max="5" width="4.28515625" customWidth="1"/>
    <col min="6" max="26" width="4.7109375" customWidth="1"/>
    <col min="27" max="31" width="5.7109375" customWidth="1"/>
    <col min="32" max="33" width="4.7109375" customWidth="1"/>
  </cols>
  <sheetData>
    <row r="1" spans="1:32" ht="20.100000000000001" customHeight="1" thickBot="1" x14ac:dyDescent="0.35">
      <c r="A1" s="220" t="s">
        <v>0</v>
      </c>
      <c r="B1" s="683" t="str">
        <f>Emrat!B1</f>
        <v>GJIMNAZI</v>
      </c>
      <c r="C1" s="920" t="str">
        <f>Emrat!C1</f>
        <v xml:space="preserve"> "Jeta e Re" Suharekë</v>
      </c>
      <c r="D1" s="920"/>
      <c r="E1" s="920"/>
      <c r="F1" s="920"/>
      <c r="G1" s="921" t="s">
        <v>117</v>
      </c>
      <c r="H1" s="922"/>
      <c r="I1" s="922"/>
      <c r="J1" s="922"/>
      <c r="K1" s="891" t="s">
        <v>47</v>
      </c>
      <c r="L1" s="891"/>
      <c r="M1" s="891"/>
      <c r="N1" s="365">
        <f>L2+N2</f>
        <v>0</v>
      </c>
      <c r="O1" s="927" t="s">
        <v>94</v>
      </c>
      <c r="P1" s="928"/>
      <c r="Q1" s="928"/>
      <c r="R1" s="928"/>
      <c r="S1" s="928"/>
      <c r="T1" s="928"/>
      <c r="U1" s="928"/>
      <c r="V1" s="929"/>
      <c r="W1" s="375" t="s">
        <v>0</v>
      </c>
      <c r="X1" s="376">
        <f>COUNTIFS(D7:D46,"M",AA7:AA46,"0",AB7:AB46,"0")</f>
        <v>0</v>
      </c>
      <c r="Y1" s="375" t="s">
        <v>1</v>
      </c>
      <c r="Z1" s="377">
        <f>COUNTIFS(D7:D46,"F",AA7:AA46,"0",AB7:AB46,"0")</f>
        <v>0</v>
      </c>
      <c r="AA1" s="376" t="s">
        <v>177</v>
      </c>
      <c r="AB1" s="923" t="s">
        <v>0</v>
      </c>
      <c r="AC1" s="924"/>
      <c r="AD1" s="906" t="s">
        <v>1</v>
      </c>
      <c r="AE1" s="907"/>
      <c r="AF1" s="123"/>
    </row>
    <row r="2" spans="1:32" ht="20.100000000000001" customHeight="1" thickBot="1" x14ac:dyDescent="0.35">
      <c r="A2" s="221">
        <f>COUNTIFS(D7:D46,"M",F7:F46,"&lt;6")</f>
        <v>0</v>
      </c>
      <c r="B2" s="500" t="s">
        <v>2</v>
      </c>
      <c r="C2" s="908" t="str">
        <f>Ditari!C2</f>
        <v>X-1</v>
      </c>
      <c r="D2" s="908"/>
      <c r="E2" s="908"/>
      <c r="F2" s="908"/>
      <c r="G2" s="909" t="str">
        <f>Ditari!H2</f>
        <v>Skender Gashi</v>
      </c>
      <c r="H2" s="909"/>
      <c r="I2" s="909"/>
      <c r="J2" s="910"/>
      <c r="K2" s="366" t="s">
        <v>0</v>
      </c>
      <c r="L2" s="367">
        <f>COUNTIFS(D7:D46,"M",F7:F46,"0")</f>
        <v>0</v>
      </c>
      <c r="M2" s="368" t="s">
        <v>1</v>
      </c>
      <c r="N2" s="369">
        <f>COUNTIFS(D7:D46,"F",F7:F46,"0")</f>
        <v>0</v>
      </c>
      <c r="O2" s="903"/>
      <c r="P2" s="904"/>
      <c r="Q2" s="904"/>
      <c r="R2" s="904"/>
      <c r="S2" s="904"/>
      <c r="T2" s="904"/>
      <c r="U2" s="904"/>
      <c r="V2" s="905"/>
      <c r="W2" s="913" t="s">
        <v>59</v>
      </c>
      <c r="X2" s="914"/>
      <c r="Y2" s="914"/>
      <c r="Z2" s="915"/>
      <c r="AA2" s="911">
        <f>X1+Z1</f>
        <v>0</v>
      </c>
      <c r="AB2" s="378" t="s">
        <v>4</v>
      </c>
      <c r="AC2" s="379" t="s">
        <v>3</v>
      </c>
      <c r="AD2" s="378" t="s">
        <v>4</v>
      </c>
      <c r="AE2" s="379" t="s">
        <v>3</v>
      </c>
      <c r="AF2" s="123"/>
    </row>
    <row r="3" spans="1:32" ht="20.100000000000001" customHeight="1" thickBot="1" x14ac:dyDescent="0.35">
      <c r="A3" s="220" t="s">
        <v>1</v>
      </c>
      <c r="B3" s="500" t="s">
        <v>5</v>
      </c>
      <c r="C3" s="916">
        <f>A2+A4</f>
        <v>0</v>
      </c>
      <c r="D3" s="917"/>
      <c r="E3" s="917"/>
      <c r="F3" s="917"/>
      <c r="G3" s="918" t="s">
        <v>19</v>
      </c>
      <c r="H3" s="918"/>
      <c r="I3" s="918"/>
      <c r="J3" s="919"/>
      <c r="K3" s="925" t="s">
        <v>116</v>
      </c>
      <c r="L3" s="926"/>
      <c r="M3" s="892" t="s">
        <v>168</v>
      </c>
      <c r="N3" s="893"/>
      <c r="O3" s="893"/>
      <c r="P3" s="893"/>
      <c r="Q3" s="893"/>
      <c r="R3" s="893"/>
      <c r="S3" s="893"/>
      <c r="T3" s="893"/>
      <c r="U3" s="893"/>
      <c r="V3" s="894"/>
      <c r="W3" s="372" t="s">
        <v>0</v>
      </c>
      <c r="X3" s="372" t="s">
        <v>1</v>
      </c>
      <c r="Y3" s="914" t="s">
        <v>91</v>
      </c>
      <c r="Z3" s="915"/>
      <c r="AA3" s="912"/>
      <c r="AB3" s="382">
        <f>SUMIF(D7:D46,"M",AA7:AA46)</f>
        <v>0</v>
      </c>
      <c r="AC3" s="200">
        <f>SUMIF(D7:D46,"M",AB7:AB46)</f>
        <v>0</v>
      </c>
      <c r="AD3" s="382">
        <f>SUMIF(D7:D46,"F",AA7:AA46)</f>
        <v>0</v>
      </c>
      <c r="AE3" s="200">
        <f>SUMIF(D7:D46,"F",AB7:AB46)</f>
        <v>0</v>
      </c>
      <c r="AF3" s="84"/>
    </row>
    <row r="4" spans="1:32" ht="20.100000000000001" customHeight="1" thickBot="1" x14ac:dyDescent="0.35">
      <c r="A4" s="221">
        <f>COUNTIFS(D7:D46,"F",F7:F46,"&lt;6")</f>
        <v>0</v>
      </c>
      <c r="B4" s="501" t="s">
        <v>6</v>
      </c>
      <c r="C4" s="877">
        <f>Ditari!X2</f>
        <v>0</v>
      </c>
      <c r="D4" s="877"/>
      <c r="E4" s="877"/>
      <c r="F4" s="877"/>
      <c r="G4" s="878" t="str">
        <f>Ditari!M2</f>
        <v>2022/2023</v>
      </c>
      <c r="H4" s="878"/>
      <c r="I4" s="878"/>
      <c r="J4" s="879"/>
      <c r="K4" s="889">
        <f>C3-N1</f>
        <v>0</v>
      </c>
      <c r="L4" s="890"/>
      <c r="M4" s="895"/>
      <c r="N4" s="896"/>
      <c r="O4" s="896"/>
      <c r="P4" s="896"/>
      <c r="Q4" s="896"/>
      <c r="R4" s="896"/>
      <c r="S4" s="896"/>
      <c r="T4" s="896"/>
      <c r="U4" s="896"/>
      <c r="V4" s="897"/>
      <c r="W4" s="373">
        <f>COUNTIFS(Emrat!C6:C123,"C",Emrat!V6:V123,"X")</f>
        <v>0</v>
      </c>
      <c r="X4" s="374">
        <f>COUNTIFS(Emrat!C6:C123,"C",Emrat!V6:V123,"Y")</f>
        <v>0</v>
      </c>
      <c r="Y4" s="898">
        <f>W4+X4</f>
        <v>0</v>
      </c>
      <c r="Z4" s="899"/>
      <c r="AA4" s="196" t="s">
        <v>7</v>
      </c>
      <c r="AB4" s="219" t="s">
        <v>4</v>
      </c>
      <c r="AC4" s="200">
        <f>AB3+AD3</f>
        <v>0</v>
      </c>
      <c r="AD4" s="219" t="s">
        <v>3</v>
      </c>
      <c r="AE4" s="200">
        <f>AC3+AE3</f>
        <v>0</v>
      </c>
      <c r="AF4" s="84"/>
    </row>
    <row r="5" spans="1:32" ht="2.1" customHeight="1" x14ac:dyDescent="0.25">
      <c r="A5" s="289"/>
      <c r="B5" s="884"/>
      <c r="C5" s="885"/>
      <c r="D5" s="885"/>
      <c r="E5" s="886"/>
      <c r="F5" s="880"/>
      <c r="G5" s="881"/>
      <c r="H5" s="882"/>
      <c r="I5" s="883"/>
      <c r="J5" s="883"/>
      <c r="K5" s="266"/>
      <c r="L5" s="874"/>
      <c r="M5" s="874"/>
      <c r="N5" s="874"/>
      <c r="O5" s="874"/>
      <c r="P5" s="874"/>
      <c r="Q5" s="874"/>
      <c r="R5" s="400"/>
      <c r="S5" s="400"/>
      <c r="T5" s="400"/>
      <c r="U5" s="279"/>
      <c r="V5" s="279"/>
      <c r="W5" s="880"/>
      <c r="X5" s="881"/>
      <c r="Y5" s="881"/>
      <c r="Z5" s="882"/>
      <c r="AA5" s="871"/>
      <c r="AB5" s="871"/>
      <c r="AC5" s="290"/>
      <c r="AD5" s="291"/>
      <c r="AE5" s="292"/>
    </row>
    <row r="6" spans="1:32" ht="99.95" customHeight="1" thickBot="1" x14ac:dyDescent="0.3">
      <c r="A6" s="289" t="s">
        <v>28</v>
      </c>
      <c r="B6" s="887" t="s">
        <v>115</v>
      </c>
      <c r="C6" s="888"/>
      <c r="D6" s="325" t="s">
        <v>151</v>
      </c>
      <c r="E6" s="335" t="s">
        <v>199</v>
      </c>
      <c r="F6" s="294" t="str">
        <f>Ditari!F4</f>
        <v xml:space="preserve"> Gjuhë shqipe</v>
      </c>
      <c r="G6" s="294" t="str">
        <f>Ditari!G4</f>
        <v xml:space="preserve"> Gjuhë angleze</v>
      </c>
      <c r="H6" s="294" t="str">
        <f>Ditari!H4</f>
        <v xml:space="preserve"> Gjuhë gjermane</v>
      </c>
      <c r="I6" s="294" t="str">
        <f>Ditari!I4</f>
        <v xml:space="preserve"> Gjuhë tjetër</v>
      </c>
      <c r="J6" s="294" t="str">
        <f>Ditari!J4</f>
        <v xml:space="preserve"> Art muzikor</v>
      </c>
      <c r="K6" s="294" t="str">
        <f>Ditari!K4</f>
        <v xml:space="preserve"> Art figurativ</v>
      </c>
      <c r="L6" s="294" t="str">
        <f>Ditari!L4</f>
        <v xml:space="preserve"> Matematikë</v>
      </c>
      <c r="M6" s="294" t="str">
        <f>Ditari!M4</f>
        <v xml:space="preserve"> Biologji</v>
      </c>
      <c r="N6" s="294" t="str">
        <f>Ditari!N4</f>
        <v xml:space="preserve"> Fizikë</v>
      </c>
      <c r="O6" s="294" t="str">
        <f>Ditari!O4</f>
        <v xml:space="preserve"> Kimi</v>
      </c>
      <c r="P6" s="294" t="str">
        <f>Ditari!P4</f>
        <v xml:space="preserve"> Astronomi</v>
      </c>
      <c r="Q6" s="294" t="str">
        <f>Ditari!Q4</f>
        <v xml:space="preserve"> Gjeografi</v>
      </c>
      <c r="R6" s="294" t="str">
        <f>Ditari!R4</f>
        <v xml:space="preserve"> Edukatë qytetare</v>
      </c>
      <c r="S6" s="294" t="str">
        <f>Ditari!S4</f>
        <v xml:space="preserve"> Histori</v>
      </c>
      <c r="T6" s="294" t="str">
        <f>Ditari!T4</f>
        <v xml:space="preserve"> Psikologji</v>
      </c>
      <c r="U6" s="294" t="str">
        <f>Ditari!U4</f>
        <v xml:space="preserve"> Filozofi &amp; Logjikë</v>
      </c>
      <c r="V6" s="294" t="str">
        <f>Ditari!V4</f>
        <v xml:space="preserve"> Sociologji</v>
      </c>
      <c r="W6" s="294" t="str">
        <f>Ditari!W4</f>
        <v xml:space="preserve"> TIK</v>
      </c>
      <c r="X6" s="294" t="str">
        <f>Ditari!X4</f>
        <v xml:space="preserve"> Edukatë fizike</v>
      </c>
      <c r="Y6" s="294" t="str">
        <f>Ditari!Y4</f>
        <v xml:space="preserve"> MZ</v>
      </c>
      <c r="Z6" s="294" t="str">
        <f>Ditari!Z4</f>
        <v xml:space="preserve"> MZ</v>
      </c>
      <c r="AA6" s="325" t="s">
        <v>150</v>
      </c>
      <c r="AB6" s="325" t="s">
        <v>149</v>
      </c>
      <c r="AC6" s="333" t="s">
        <v>152</v>
      </c>
      <c r="AD6" s="334" t="s">
        <v>153</v>
      </c>
      <c r="AE6" s="332" t="s">
        <v>154</v>
      </c>
    </row>
    <row r="7" spans="1:32" ht="17.100000000000001" customHeight="1" x14ac:dyDescent="0.3">
      <c r="A7" s="186">
        <v>1</v>
      </c>
      <c r="B7" s="869">
        <f>Ditari!B5</f>
        <v>0</v>
      </c>
      <c r="C7" s="870"/>
      <c r="D7" s="197">
        <f>Ditari!D5</f>
        <v>0</v>
      </c>
      <c r="E7" s="284" t="s">
        <v>119</v>
      </c>
      <c r="F7" s="383" t="str">
        <f>IFERROR(ROUND(AVERAGE(Ditari!F5),0),"")</f>
        <v/>
      </c>
      <c r="G7" s="383" t="str">
        <f>IFERROR(ROUND(AVERAGE(Ditari!G5),0),"")</f>
        <v/>
      </c>
      <c r="H7" s="383" t="str">
        <f>IFERROR(ROUND(AVERAGE(Ditari!H5),0),"")</f>
        <v/>
      </c>
      <c r="I7" s="383" t="str">
        <f>IFERROR(ROUND(AVERAGE(Ditari!I5),0),"")</f>
        <v/>
      </c>
      <c r="J7" s="383" t="str">
        <f>IFERROR(ROUND(AVERAGE(Ditari!J5),0),"")</f>
        <v/>
      </c>
      <c r="K7" s="383" t="str">
        <f>IFERROR(ROUND(AVERAGE(Ditari!K5),0),"")</f>
        <v/>
      </c>
      <c r="L7" s="383" t="str">
        <f>IFERROR(ROUND(AVERAGE(Ditari!L5),0),"")</f>
        <v/>
      </c>
      <c r="M7" s="383" t="str">
        <f>IFERROR(ROUND(AVERAGE(Ditari!M5),0),"")</f>
        <v/>
      </c>
      <c r="N7" s="383" t="str">
        <f>IFERROR(ROUND(AVERAGE(Ditari!N5),0),"")</f>
        <v/>
      </c>
      <c r="O7" s="383" t="str">
        <f>IFERROR(ROUND(AVERAGE(Ditari!O5),0),"")</f>
        <v/>
      </c>
      <c r="P7" s="383" t="str">
        <f>IFERROR(ROUND(AVERAGE(Ditari!P5),0),"")</f>
        <v/>
      </c>
      <c r="Q7" s="383" t="str">
        <f>IFERROR(ROUND(AVERAGE(Ditari!Q5),0),"")</f>
        <v/>
      </c>
      <c r="R7" s="383" t="str">
        <f>IFERROR(ROUND(AVERAGE(Ditari!R5),0),"")</f>
        <v/>
      </c>
      <c r="S7" s="383" t="str">
        <f>IFERROR(ROUND(AVERAGE(Ditari!S5),0),"")</f>
        <v/>
      </c>
      <c r="T7" s="383" t="str">
        <f>IFERROR(ROUND(AVERAGE(Ditari!T5),0),"")</f>
        <v/>
      </c>
      <c r="U7" s="383" t="str">
        <f>IFERROR(ROUND(AVERAGE(Ditari!U5),0),"")</f>
        <v/>
      </c>
      <c r="V7" s="383" t="str">
        <f>IFERROR(ROUND(AVERAGE(Ditari!V5),0),"")</f>
        <v/>
      </c>
      <c r="W7" s="383" t="str">
        <f>IFERROR(ROUND(AVERAGE(Ditari!W5),0),"")</f>
        <v/>
      </c>
      <c r="X7" s="383" t="str">
        <f>IFERROR(ROUND(AVERAGE(Ditari!X5),0),"")</f>
        <v/>
      </c>
      <c r="Y7" s="383" t="str">
        <f>IFERROR(ROUND(AVERAGE(Ditari!Y5),0),"")</f>
        <v/>
      </c>
      <c r="Z7" s="383" t="str">
        <f>IFERROR(ROUND(AVERAGE(Ditari!Z5),0),"")</f>
        <v/>
      </c>
      <c r="AA7" s="386" t="str">
        <f>IFERROR(ROUND(AVERAGE(Ditari!AA5),0),"")</f>
        <v/>
      </c>
      <c r="AB7" s="387" t="str">
        <f>IFERROR(ROUND(AVERAGE(Ditari!AB5),0),"")</f>
        <v/>
      </c>
      <c r="AC7" s="711" t="e">
        <f>IF(OR(F7=1,G7=1,H7=1,I7=1,J7=1,K7=1,L7=1,M7=1,N7=1,O7=1,P7=1,Q7=1,R7=1,S7=1,T7=1,U7=1,V7=1,W7=1,X7=1,Y7=1,Z7=1),1,ROUND(SUM(F7:Z7)/$C$4,2))</f>
        <v>#DIV/0!</v>
      </c>
      <c r="AD7" s="307">
        <f>COUNTIF(F7:Z7,"=1")</f>
        <v>0</v>
      </c>
      <c r="AE7" s="308" t="e">
        <f>IF(OR(F7=1,G7=1,H7=1,I7=1,J7=1,K7=1,L7=1,M7=1,N7=1,O7=1,P7=1,Q7=1,R7=1,S7=1,T7=1,U7=1,V7=1,W7=1,X7=1,Y7=1,Z7=1),1,ROUND(SUM(F7:Z7)/$C$4,0))</f>
        <v>#DIV/0!</v>
      </c>
      <c r="AF7" s="309"/>
    </row>
    <row r="8" spans="1:32" ht="17.100000000000001" customHeight="1" x14ac:dyDescent="0.3">
      <c r="A8" s="187">
        <v>2</v>
      </c>
      <c r="B8" s="872">
        <f>Ditari!B8</f>
        <v>0</v>
      </c>
      <c r="C8" s="873"/>
      <c r="D8" s="197">
        <f>Ditari!D8</f>
        <v>0</v>
      </c>
      <c r="E8" s="284" t="s">
        <v>119</v>
      </c>
      <c r="F8" s="383" t="str">
        <f>IFERROR(ROUND(AVERAGE(Ditari!F8),0),"")</f>
        <v/>
      </c>
      <c r="G8" s="383" t="str">
        <f>IFERROR(ROUND(AVERAGE(Ditari!G8),0),"")</f>
        <v/>
      </c>
      <c r="H8" s="383" t="str">
        <f>IFERROR(ROUND(AVERAGE(Ditari!H8),0),"")</f>
        <v/>
      </c>
      <c r="I8" s="383" t="str">
        <f>IFERROR(ROUND(AVERAGE(Ditari!I8),0),"")</f>
        <v/>
      </c>
      <c r="J8" s="383" t="str">
        <f>IFERROR(ROUND(AVERAGE(Ditari!J8),0),"")</f>
        <v/>
      </c>
      <c r="K8" s="383" t="str">
        <f>IFERROR(ROUND(AVERAGE(Ditari!K8),0),"")</f>
        <v/>
      </c>
      <c r="L8" s="383" t="str">
        <f>IFERROR(ROUND(AVERAGE(Ditari!L8),0),"")</f>
        <v/>
      </c>
      <c r="M8" s="383" t="str">
        <f>IFERROR(ROUND(AVERAGE(Ditari!M8),0),"")</f>
        <v/>
      </c>
      <c r="N8" s="383" t="str">
        <f>IFERROR(ROUND(AVERAGE(Ditari!N8),0),"")</f>
        <v/>
      </c>
      <c r="O8" s="383" t="str">
        <f>IFERROR(ROUND(AVERAGE(Ditari!O8),0),"")</f>
        <v/>
      </c>
      <c r="P8" s="383" t="str">
        <f>IFERROR(ROUND(AVERAGE(Ditari!P8),0),"")</f>
        <v/>
      </c>
      <c r="Q8" s="383" t="str">
        <f>IFERROR(ROUND(AVERAGE(Ditari!Q8),0),"")</f>
        <v/>
      </c>
      <c r="R8" s="383" t="str">
        <f>IFERROR(ROUND(AVERAGE(Ditari!R8),0),"")</f>
        <v/>
      </c>
      <c r="S8" s="383" t="str">
        <f>IFERROR(ROUND(AVERAGE(Ditari!S8),0),"")</f>
        <v/>
      </c>
      <c r="T8" s="383" t="str">
        <f>IFERROR(ROUND(AVERAGE(Ditari!T8),0),"")</f>
        <v/>
      </c>
      <c r="U8" s="383" t="str">
        <f>IFERROR(ROUND(AVERAGE(Ditari!U8),0),"")</f>
        <v/>
      </c>
      <c r="V8" s="383" t="str">
        <f>IFERROR(ROUND(AVERAGE(Ditari!V8),0),"")</f>
        <v/>
      </c>
      <c r="W8" s="383" t="str">
        <f>IFERROR(ROUND(AVERAGE(Ditari!W8),0),"")</f>
        <v/>
      </c>
      <c r="X8" s="383" t="str">
        <f>IFERROR(ROUND(AVERAGE(Ditari!X8),0),"")</f>
        <v/>
      </c>
      <c r="Y8" s="383" t="str">
        <f>IFERROR(ROUND(AVERAGE(Ditari!Y8),0),"")</f>
        <v/>
      </c>
      <c r="Z8" s="383" t="str">
        <f>IFERROR(ROUND(AVERAGE(Ditari!Z8),0),"")</f>
        <v/>
      </c>
      <c r="AA8" s="386" t="str">
        <f>IFERROR(ROUND(AVERAGE(Ditari!AA8),0),"")</f>
        <v/>
      </c>
      <c r="AB8" s="387" t="str">
        <f>IFERROR(ROUND(AVERAGE(Ditari!AB8),0),"")</f>
        <v/>
      </c>
      <c r="AC8" s="712" t="e">
        <f t="shared" ref="AC8:AC46" si="0">IF(OR(F8=1,G8=1,H8=1,I8=1,J8=1,K8=1,L8=1,M8=1,N8=1,O8=1,P8=1,Q8=1,R8=1,S8=1,T8=1,U8=1,V8=1,W8=1,X8=1,Y8=1,Z8=1),1,ROUND(SUM(F8:Z8)/$C$4,2))</f>
        <v>#DIV/0!</v>
      </c>
      <c r="AD8" s="191">
        <f>COUNTIF(F8:Z8,"=1")</f>
        <v>0</v>
      </c>
      <c r="AE8" s="192" t="e">
        <f t="shared" ref="AE8:AE46" si="1">IF(OR(F8=1,G8=1,H8=1,I8=1,J8=1,K8=1,L8=1,M8=1,N8=1,O8=1,P8=1,Q8=1,R8=1,S8=1,T8=1,U8=1,V8=1,W8=1,X8=1,Y8=1,Z8=1),1,ROUND(SUM(F8:Z8)/$C$4,0))</f>
        <v>#DIV/0!</v>
      </c>
    </row>
    <row r="9" spans="1:32" ht="17.100000000000001" customHeight="1" x14ac:dyDescent="0.3">
      <c r="A9" s="187">
        <v>3</v>
      </c>
      <c r="B9" s="872">
        <f>Ditari!B11</f>
        <v>0</v>
      </c>
      <c r="C9" s="873"/>
      <c r="D9" s="197">
        <f>Ditari!D11</f>
        <v>0</v>
      </c>
      <c r="E9" s="284" t="s">
        <v>119</v>
      </c>
      <c r="F9" s="383" t="str">
        <f>IFERROR(ROUND(AVERAGE(Ditari!F11),0),"")</f>
        <v/>
      </c>
      <c r="G9" s="383" t="str">
        <f>IFERROR(ROUND(AVERAGE(Ditari!G11),0),"")</f>
        <v/>
      </c>
      <c r="H9" s="383" t="str">
        <f>IFERROR(ROUND(AVERAGE(Ditari!H11),0),"")</f>
        <v/>
      </c>
      <c r="I9" s="383" t="str">
        <f>IFERROR(ROUND(AVERAGE(Ditari!I11),0),"")</f>
        <v/>
      </c>
      <c r="J9" s="383" t="str">
        <f>IFERROR(ROUND(AVERAGE(Ditari!J11),0),"")</f>
        <v/>
      </c>
      <c r="K9" s="383" t="str">
        <f>IFERROR(ROUND(AVERAGE(Ditari!K11),0),"")</f>
        <v/>
      </c>
      <c r="L9" s="383" t="str">
        <f>IFERROR(ROUND(AVERAGE(Ditari!L11),0),"")</f>
        <v/>
      </c>
      <c r="M9" s="383" t="str">
        <f>IFERROR(ROUND(AVERAGE(Ditari!M11),0),"")</f>
        <v/>
      </c>
      <c r="N9" s="383" t="str">
        <f>IFERROR(ROUND(AVERAGE(Ditari!N11),0),"")</f>
        <v/>
      </c>
      <c r="O9" s="383" t="str">
        <f>IFERROR(ROUND(AVERAGE(Ditari!O11),0),"")</f>
        <v/>
      </c>
      <c r="P9" s="383" t="str">
        <f>IFERROR(ROUND(AVERAGE(Ditari!P11),0),"")</f>
        <v/>
      </c>
      <c r="Q9" s="383" t="str">
        <f>IFERROR(ROUND(AVERAGE(Ditari!Q11),0),"")</f>
        <v/>
      </c>
      <c r="R9" s="383" t="str">
        <f>IFERROR(ROUND(AVERAGE(Ditari!R11),0),"")</f>
        <v/>
      </c>
      <c r="S9" s="383" t="str">
        <f>IFERROR(ROUND(AVERAGE(Ditari!S11),0),"")</f>
        <v/>
      </c>
      <c r="T9" s="383" t="str">
        <f>IFERROR(ROUND(AVERAGE(Ditari!T11),0),"")</f>
        <v/>
      </c>
      <c r="U9" s="383" t="str">
        <f>IFERROR(ROUND(AVERAGE(Ditari!U11),0),"")</f>
        <v/>
      </c>
      <c r="V9" s="383" t="str">
        <f>IFERROR(ROUND(AVERAGE(Ditari!V11),0),"")</f>
        <v/>
      </c>
      <c r="W9" s="383" t="str">
        <f>IFERROR(ROUND(AVERAGE(Ditari!W11),0),"")</f>
        <v/>
      </c>
      <c r="X9" s="383" t="str">
        <f>IFERROR(ROUND(AVERAGE(Ditari!X11),0),"")</f>
        <v/>
      </c>
      <c r="Y9" s="383" t="str">
        <f>IFERROR(ROUND(AVERAGE(Ditari!Y11),0),"")</f>
        <v/>
      </c>
      <c r="Z9" s="383" t="str">
        <f>IFERROR(ROUND(AVERAGE(Ditari!Z11),0),"")</f>
        <v/>
      </c>
      <c r="AA9" s="386" t="str">
        <f>IFERROR(ROUND(AVERAGE(Ditari!AA11),0),"")</f>
        <v/>
      </c>
      <c r="AB9" s="387" t="str">
        <f>IFERROR(ROUND(AVERAGE(Ditari!AB11),0),"")</f>
        <v/>
      </c>
      <c r="AC9" s="712" t="e">
        <f>IF(OR(F9=1,G9=1,H9=1,I9=1,J9=1,K9=1,L9=1,M9=1,N9=1,O9=1,P9=1,Q9=1,R9=1,S9=1,T9=1,U9=1,V9=1,W9=1,X9=1,Y9=1,Z9=1),1,ROUND(SUM(F9:Z9)/$C$4,2))</f>
        <v>#DIV/0!</v>
      </c>
      <c r="AD9" s="191">
        <f t="shared" ref="AD9:AD46" si="2">COUNTIF(F9:Z9,"=1")</f>
        <v>0</v>
      </c>
      <c r="AE9" s="192" t="e">
        <f t="shared" si="1"/>
        <v>#DIV/0!</v>
      </c>
    </row>
    <row r="10" spans="1:32" ht="17.100000000000001" customHeight="1" x14ac:dyDescent="0.3">
      <c r="A10" s="187">
        <v>4</v>
      </c>
      <c r="B10" s="872">
        <f>Ditari!B14</f>
        <v>0</v>
      </c>
      <c r="C10" s="873"/>
      <c r="D10" s="197">
        <f>Ditari!D14</f>
        <v>0</v>
      </c>
      <c r="E10" s="284" t="s">
        <v>119</v>
      </c>
      <c r="F10" s="383" t="str">
        <f>IFERROR(ROUND(AVERAGE(Ditari!F14),0),"")</f>
        <v/>
      </c>
      <c r="G10" s="383" t="str">
        <f>IFERROR(ROUND(AVERAGE(Ditari!G14),0),"")</f>
        <v/>
      </c>
      <c r="H10" s="383" t="str">
        <f>IFERROR(ROUND(AVERAGE(Ditari!H14),0),"")</f>
        <v/>
      </c>
      <c r="I10" s="383" t="str">
        <f>IFERROR(ROUND(AVERAGE(Ditari!I14),0),"")</f>
        <v/>
      </c>
      <c r="J10" s="383" t="str">
        <f>IFERROR(ROUND(AVERAGE(Ditari!J14),0),"")</f>
        <v/>
      </c>
      <c r="K10" s="383" t="str">
        <f>IFERROR(ROUND(AVERAGE(Ditari!K14),0),"")</f>
        <v/>
      </c>
      <c r="L10" s="383" t="str">
        <f>IFERROR(ROUND(AVERAGE(Ditari!L14),0),"")</f>
        <v/>
      </c>
      <c r="M10" s="383" t="str">
        <f>IFERROR(ROUND(AVERAGE(Ditari!M14),0),"")</f>
        <v/>
      </c>
      <c r="N10" s="383" t="str">
        <f>IFERROR(ROUND(AVERAGE(Ditari!N14),0),"")</f>
        <v/>
      </c>
      <c r="O10" s="383" t="str">
        <f>IFERROR(ROUND(AVERAGE(Ditari!O14),0),"")</f>
        <v/>
      </c>
      <c r="P10" s="383" t="str">
        <f>IFERROR(ROUND(AVERAGE(Ditari!P14),0),"")</f>
        <v/>
      </c>
      <c r="Q10" s="383" t="str">
        <f>IFERROR(ROUND(AVERAGE(Ditari!Q14),0),"")</f>
        <v/>
      </c>
      <c r="R10" s="383" t="str">
        <f>IFERROR(ROUND(AVERAGE(Ditari!R14),0),"")</f>
        <v/>
      </c>
      <c r="S10" s="383" t="str">
        <f>IFERROR(ROUND(AVERAGE(Ditari!S14),0),"")</f>
        <v/>
      </c>
      <c r="T10" s="383" t="str">
        <f>IFERROR(ROUND(AVERAGE(Ditari!T14),0),"")</f>
        <v/>
      </c>
      <c r="U10" s="383" t="str">
        <f>IFERROR(ROUND(AVERAGE(Ditari!U14),0),"")</f>
        <v/>
      </c>
      <c r="V10" s="383" t="str">
        <f>IFERROR(ROUND(AVERAGE(Ditari!V14),0),"")</f>
        <v/>
      </c>
      <c r="W10" s="383" t="str">
        <f>IFERROR(ROUND(AVERAGE(Ditari!W14),0),"")</f>
        <v/>
      </c>
      <c r="X10" s="383" t="str">
        <f>IFERROR(ROUND(AVERAGE(Ditari!X14),0),"")</f>
        <v/>
      </c>
      <c r="Y10" s="383" t="str">
        <f>IFERROR(ROUND(AVERAGE(Ditari!Y14),0),"")</f>
        <v/>
      </c>
      <c r="Z10" s="383" t="str">
        <f>IFERROR(ROUND(AVERAGE(Ditari!Z14),0),"")</f>
        <v/>
      </c>
      <c r="AA10" s="386" t="str">
        <f>IFERROR(ROUND(AVERAGE(Ditari!AA14),0),"")</f>
        <v/>
      </c>
      <c r="AB10" s="387" t="str">
        <f>IFERROR(ROUND(AVERAGE(Ditari!AB14),0),"")</f>
        <v/>
      </c>
      <c r="AC10" s="712" t="e">
        <f t="shared" si="0"/>
        <v>#DIV/0!</v>
      </c>
      <c r="AD10" s="191">
        <f t="shared" si="2"/>
        <v>0</v>
      </c>
      <c r="AE10" s="192" t="e">
        <f t="shared" si="1"/>
        <v>#DIV/0!</v>
      </c>
    </row>
    <row r="11" spans="1:32" ht="17.100000000000001" customHeight="1" x14ac:dyDescent="0.3">
      <c r="A11" s="187">
        <v>5</v>
      </c>
      <c r="B11" s="872">
        <f>Ditari!B17</f>
        <v>0</v>
      </c>
      <c r="C11" s="873"/>
      <c r="D11" s="197">
        <f>Ditari!D17</f>
        <v>0</v>
      </c>
      <c r="E11" s="284" t="s">
        <v>119</v>
      </c>
      <c r="F11" s="383" t="str">
        <f>IFERROR(ROUND(AVERAGE(Ditari!F17),0),"")</f>
        <v/>
      </c>
      <c r="G11" s="383" t="str">
        <f>IFERROR(ROUND(AVERAGE(Ditari!G17),0),"")</f>
        <v/>
      </c>
      <c r="H11" s="383" t="str">
        <f>IFERROR(ROUND(AVERAGE(Ditari!H17),0),"")</f>
        <v/>
      </c>
      <c r="I11" s="383" t="str">
        <f>IFERROR(ROUND(AVERAGE(Ditari!I17),0),"")</f>
        <v/>
      </c>
      <c r="J11" s="383" t="str">
        <f>IFERROR(ROUND(AVERAGE(Ditari!J17),0),"")</f>
        <v/>
      </c>
      <c r="K11" s="383" t="str">
        <f>IFERROR(ROUND(AVERAGE(Ditari!K17),0),"")</f>
        <v/>
      </c>
      <c r="L11" s="383" t="str">
        <f>IFERROR(ROUND(AVERAGE(Ditari!L17),0),"")</f>
        <v/>
      </c>
      <c r="M11" s="383" t="str">
        <f>IFERROR(ROUND(AVERAGE(Ditari!M17),0),"")</f>
        <v/>
      </c>
      <c r="N11" s="383" t="str">
        <f>IFERROR(ROUND(AVERAGE(Ditari!N17),0),"")</f>
        <v/>
      </c>
      <c r="O11" s="383" t="str">
        <f>IFERROR(ROUND(AVERAGE(Ditari!O17),0),"")</f>
        <v/>
      </c>
      <c r="P11" s="383" t="str">
        <f>IFERROR(ROUND(AVERAGE(Ditari!P17),0),"")</f>
        <v/>
      </c>
      <c r="Q11" s="383" t="str">
        <f>IFERROR(ROUND(AVERAGE(Ditari!Q17),0),"")</f>
        <v/>
      </c>
      <c r="R11" s="383" t="str">
        <f>IFERROR(ROUND(AVERAGE(Ditari!R17),0),"")</f>
        <v/>
      </c>
      <c r="S11" s="383" t="str">
        <f>IFERROR(ROUND(AVERAGE(Ditari!S17),0),"")</f>
        <v/>
      </c>
      <c r="T11" s="383" t="str">
        <f>IFERROR(ROUND(AVERAGE(Ditari!T17),0),"")</f>
        <v/>
      </c>
      <c r="U11" s="383" t="str">
        <f>IFERROR(ROUND(AVERAGE(Ditari!U17),0),"")</f>
        <v/>
      </c>
      <c r="V11" s="383" t="str">
        <f>IFERROR(ROUND(AVERAGE(Ditari!V17),0),"")</f>
        <v/>
      </c>
      <c r="W11" s="383" t="str">
        <f>IFERROR(ROUND(AVERAGE(Ditari!W17),0),"")</f>
        <v/>
      </c>
      <c r="X11" s="383" t="str">
        <f>IFERROR(ROUND(AVERAGE(Ditari!X17),0),"")</f>
        <v/>
      </c>
      <c r="Y11" s="383" t="str">
        <f>IFERROR(ROUND(AVERAGE(Ditari!Y17),0),"")</f>
        <v/>
      </c>
      <c r="Z11" s="383" t="str">
        <f>IFERROR(ROUND(AVERAGE(Ditari!Z17),0),"")</f>
        <v/>
      </c>
      <c r="AA11" s="386" t="str">
        <f>IFERROR(ROUND(AVERAGE(Ditari!AA17),0),"")</f>
        <v/>
      </c>
      <c r="AB11" s="387" t="str">
        <f>IFERROR(ROUND(AVERAGE(Ditari!AB17),0),"")</f>
        <v/>
      </c>
      <c r="AC11" s="712" t="e">
        <f t="shared" si="0"/>
        <v>#DIV/0!</v>
      </c>
      <c r="AD11" s="191">
        <f t="shared" si="2"/>
        <v>0</v>
      </c>
      <c r="AE11" s="192" t="e">
        <f t="shared" si="1"/>
        <v>#DIV/0!</v>
      </c>
    </row>
    <row r="12" spans="1:32" ht="17.100000000000001" customHeight="1" x14ac:dyDescent="0.3">
      <c r="A12" s="187">
        <v>6</v>
      </c>
      <c r="B12" s="869">
        <f>Ditari!B20</f>
        <v>0</v>
      </c>
      <c r="C12" s="870"/>
      <c r="D12" s="197">
        <f>Ditari!D20</f>
        <v>0</v>
      </c>
      <c r="E12" s="284" t="s">
        <v>119</v>
      </c>
      <c r="F12" s="383" t="str">
        <f>IFERROR(ROUND(AVERAGE(Ditari!F20),0),"")</f>
        <v/>
      </c>
      <c r="G12" s="383" t="str">
        <f>IFERROR(ROUND(AVERAGE(Ditari!G20),0),"")</f>
        <v/>
      </c>
      <c r="H12" s="383" t="str">
        <f>IFERROR(ROUND(AVERAGE(Ditari!H20),0),"")</f>
        <v/>
      </c>
      <c r="I12" s="383" t="str">
        <f>IFERROR(ROUND(AVERAGE(Ditari!I20),0),"")</f>
        <v/>
      </c>
      <c r="J12" s="383" t="str">
        <f>IFERROR(ROUND(AVERAGE(Ditari!J20),0),"")</f>
        <v/>
      </c>
      <c r="K12" s="383" t="str">
        <f>IFERROR(ROUND(AVERAGE(Ditari!K20),0),"")</f>
        <v/>
      </c>
      <c r="L12" s="383" t="str">
        <f>IFERROR(ROUND(AVERAGE(Ditari!L20),0),"")</f>
        <v/>
      </c>
      <c r="M12" s="383" t="str">
        <f>IFERROR(ROUND(AVERAGE(Ditari!M20),0),"")</f>
        <v/>
      </c>
      <c r="N12" s="383" t="str">
        <f>IFERROR(ROUND(AVERAGE(Ditari!N20),0),"")</f>
        <v/>
      </c>
      <c r="O12" s="383" t="str">
        <f>IFERROR(ROUND(AVERAGE(Ditari!O20),0),"")</f>
        <v/>
      </c>
      <c r="P12" s="383" t="str">
        <f>IFERROR(ROUND(AVERAGE(Ditari!P20),0),"")</f>
        <v/>
      </c>
      <c r="Q12" s="383" t="str">
        <f>IFERROR(ROUND(AVERAGE(Ditari!Q20),0),"")</f>
        <v/>
      </c>
      <c r="R12" s="383" t="str">
        <f>IFERROR(ROUND(AVERAGE(Ditari!R20),0),"")</f>
        <v/>
      </c>
      <c r="S12" s="383" t="str">
        <f>IFERROR(ROUND(AVERAGE(Ditari!S20),0),"")</f>
        <v/>
      </c>
      <c r="T12" s="383" t="str">
        <f>IFERROR(ROUND(AVERAGE(Ditari!T20),0),"")</f>
        <v/>
      </c>
      <c r="U12" s="383" t="str">
        <f>IFERROR(ROUND(AVERAGE(Ditari!U20),0),"")</f>
        <v/>
      </c>
      <c r="V12" s="383" t="str">
        <f>IFERROR(ROUND(AVERAGE(Ditari!V20),0),"")</f>
        <v/>
      </c>
      <c r="W12" s="383" t="str">
        <f>IFERROR(ROUND(AVERAGE(Ditari!W20),0),"")</f>
        <v/>
      </c>
      <c r="X12" s="383" t="str">
        <f>IFERROR(ROUND(AVERAGE(Ditari!X20),0),"")</f>
        <v/>
      </c>
      <c r="Y12" s="383" t="str">
        <f>IFERROR(ROUND(AVERAGE(Ditari!Y20),0),"")</f>
        <v/>
      </c>
      <c r="Z12" s="383" t="str">
        <f>IFERROR(ROUND(AVERAGE(Ditari!Z20),0),"")</f>
        <v/>
      </c>
      <c r="AA12" s="386" t="str">
        <f>IFERROR(ROUND(AVERAGE(Ditari!AA20),0),"")</f>
        <v/>
      </c>
      <c r="AB12" s="387" t="str">
        <f>IFERROR(ROUND(AVERAGE(Ditari!AB20),0),"")</f>
        <v/>
      </c>
      <c r="AC12" s="712" t="e">
        <f t="shared" si="0"/>
        <v>#DIV/0!</v>
      </c>
      <c r="AD12" s="191">
        <f t="shared" si="2"/>
        <v>0</v>
      </c>
      <c r="AE12" s="192" t="e">
        <f t="shared" si="1"/>
        <v>#DIV/0!</v>
      </c>
    </row>
    <row r="13" spans="1:32" ht="17.100000000000001" customHeight="1" x14ac:dyDescent="0.3">
      <c r="A13" s="187">
        <v>7</v>
      </c>
      <c r="B13" s="869">
        <f>Ditari!B23</f>
        <v>0</v>
      </c>
      <c r="C13" s="870"/>
      <c r="D13" s="197">
        <f>Ditari!D23</f>
        <v>0</v>
      </c>
      <c r="E13" s="284" t="s">
        <v>119</v>
      </c>
      <c r="F13" s="383" t="str">
        <f>IFERROR(ROUND(AVERAGE(Ditari!F23),0),"")</f>
        <v/>
      </c>
      <c r="G13" s="383" t="str">
        <f>IFERROR(ROUND(AVERAGE(Ditari!G23),0),"")</f>
        <v/>
      </c>
      <c r="H13" s="383" t="str">
        <f>IFERROR(ROUND(AVERAGE(Ditari!H23),0),"")</f>
        <v/>
      </c>
      <c r="I13" s="383" t="str">
        <f>IFERROR(ROUND(AVERAGE(Ditari!I23),0),"")</f>
        <v/>
      </c>
      <c r="J13" s="383" t="str">
        <f>IFERROR(ROUND(AVERAGE(Ditari!J23),0),"")</f>
        <v/>
      </c>
      <c r="K13" s="383" t="str">
        <f>IFERROR(ROUND(AVERAGE(Ditari!K23),0),"")</f>
        <v/>
      </c>
      <c r="L13" s="383" t="str">
        <f>IFERROR(ROUND(AVERAGE(Ditari!L23),0),"")</f>
        <v/>
      </c>
      <c r="M13" s="383" t="str">
        <f>IFERROR(ROUND(AVERAGE(Ditari!M23),0),"")</f>
        <v/>
      </c>
      <c r="N13" s="383" t="str">
        <f>IFERROR(ROUND(AVERAGE(Ditari!N23),0),"")</f>
        <v/>
      </c>
      <c r="O13" s="383" t="str">
        <f>IFERROR(ROUND(AVERAGE(Ditari!O23),0),"")</f>
        <v/>
      </c>
      <c r="P13" s="383" t="str">
        <f>IFERROR(ROUND(AVERAGE(Ditari!P23),0),"")</f>
        <v/>
      </c>
      <c r="Q13" s="383" t="str">
        <f>IFERROR(ROUND(AVERAGE(Ditari!Q23),0),"")</f>
        <v/>
      </c>
      <c r="R13" s="383" t="str">
        <f>IFERROR(ROUND(AVERAGE(Ditari!R23),0),"")</f>
        <v/>
      </c>
      <c r="S13" s="383" t="str">
        <f>IFERROR(ROUND(AVERAGE(Ditari!S23),0),"")</f>
        <v/>
      </c>
      <c r="T13" s="383" t="str">
        <f>IFERROR(ROUND(AVERAGE(Ditari!T23),0),"")</f>
        <v/>
      </c>
      <c r="U13" s="383" t="str">
        <f>IFERROR(ROUND(AVERAGE(Ditari!U23),0),"")</f>
        <v/>
      </c>
      <c r="V13" s="383" t="str">
        <f>IFERROR(ROUND(AVERAGE(Ditari!V23),0),"")</f>
        <v/>
      </c>
      <c r="W13" s="383" t="str">
        <f>IFERROR(ROUND(AVERAGE(Ditari!W23),0),"")</f>
        <v/>
      </c>
      <c r="X13" s="383" t="str">
        <f>IFERROR(ROUND(AVERAGE(Ditari!X23),0),"")</f>
        <v/>
      </c>
      <c r="Y13" s="383" t="str">
        <f>IFERROR(ROUND(AVERAGE(Ditari!Y23),0),"")</f>
        <v/>
      </c>
      <c r="Z13" s="383" t="str">
        <f>IFERROR(ROUND(AVERAGE(Ditari!Z23),0),"")</f>
        <v/>
      </c>
      <c r="AA13" s="386" t="str">
        <f>IFERROR(ROUND(AVERAGE(Ditari!AA23),0),"")</f>
        <v/>
      </c>
      <c r="AB13" s="387" t="str">
        <f>IFERROR(ROUND(AVERAGE(Ditari!AB23),0),"")</f>
        <v/>
      </c>
      <c r="AC13" s="712" t="e">
        <f t="shared" si="0"/>
        <v>#DIV/0!</v>
      </c>
      <c r="AD13" s="191">
        <f t="shared" si="2"/>
        <v>0</v>
      </c>
      <c r="AE13" s="192" t="e">
        <f t="shared" si="1"/>
        <v>#DIV/0!</v>
      </c>
    </row>
    <row r="14" spans="1:32" ht="17.100000000000001" customHeight="1" x14ac:dyDescent="0.3">
      <c r="A14" s="187">
        <v>8</v>
      </c>
      <c r="B14" s="869">
        <f>Ditari!B26</f>
        <v>0</v>
      </c>
      <c r="C14" s="870"/>
      <c r="D14" s="197">
        <f>Ditari!D26</f>
        <v>0</v>
      </c>
      <c r="E14" s="284" t="s">
        <v>119</v>
      </c>
      <c r="F14" s="383" t="str">
        <f>IFERROR(ROUND(AVERAGE(Ditari!F26),0),"")</f>
        <v/>
      </c>
      <c r="G14" s="383" t="str">
        <f>IFERROR(ROUND(AVERAGE(Ditari!G26),0),"")</f>
        <v/>
      </c>
      <c r="H14" s="383" t="str">
        <f>IFERROR(ROUND(AVERAGE(Ditari!H26),0),"")</f>
        <v/>
      </c>
      <c r="I14" s="383" t="str">
        <f>IFERROR(ROUND(AVERAGE(Ditari!I26),0),"")</f>
        <v/>
      </c>
      <c r="J14" s="383" t="str">
        <f>IFERROR(ROUND(AVERAGE(Ditari!J26),0),"")</f>
        <v/>
      </c>
      <c r="K14" s="383" t="str">
        <f>IFERROR(ROUND(AVERAGE(Ditari!K26),0),"")</f>
        <v/>
      </c>
      <c r="L14" s="383" t="str">
        <f>IFERROR(ROUND(AVERAGE(Ditari!L26),0),"")</f>
        <v/>
      </c>
      <c r="M14" s="383" t="str">
        <f>IFERROR(ROUND(AVERAGE(Ditari!M26),0),"")</f>
        <v/>
      </c>
      <c r="N14" s="383" t="str">
        <f>IFERROR(ROUND(AVERAGE(Ditari!N26),0),"")</f>
        <v/>
      </c>
      <c r="O14" s="383" t="str">
        <f>IFERROR(ROUND(AVERAGE(Ditari!O26),0),"")</f>
        <v/>
      </c>
      <c r="P14" s="383" t="str">
        <f>IFERROR(ROUND(AVERAGE(Ditari!P26),0),"")</f>
        <v/>
      </c>
      <c r="Q14" s="383" t="str">
        <f>IFERROR(ROUND(AVERAGE(Ditari!Q26),0),"")</f>
        <v/>
      </c>
      <c r="R14" s="383" t="str">
        <f>IFERROR(ROUND(AVERAGE(Ditari!R26),0),"")</f>
        <v/>
      </c>
      <c r="S14" s="383" t="str">
        <f>IFERROR(ROUND(AVERAGE(Ditari!S26),0),"")</f>
        <v/>
      </c>
      <c r="T14" s="383" t="str">
        <f>IFERROR(ROUND(AVERAGE(Ditari!T26),0),"")</f>
        <v/>
      </c>
      <c r="U14" s="383" t="str">
        <f>IFERROR(ROUND(AVERAGE(Ditari!U26),0),"")</f>
        <v/>
      </c>
      <c r="V14" s="383" t="str">
        <f>IFERROR(ROUND(AVERAGE(Ditari!V26),0),"")</f>
        <v/>
      </c>
      <c r="W14" s="383" t="str">
        <f>IFERROR(ROUND(AVERAGE(Ditari!W26),0),"")</f>
        <v/>
      </c>
      <c r="X14" s="383" t="str">
        <f>IFERROR(ROUND(AVERAGE(Ditari!X26),0),"")</f>
        <v/>
      </c>
      <c r="Y14" s="383" t="str">
        <f>IFERROR(ROUND(AVERAGE(Ditari!Y26),0),"")</f>
        <v/>
      </c>
      <c r="Z14" s="383" t="str">
        <f>IFERROR(ROUND(AVERAGE(Ditari!Z26),0),"")</f>
        <v/>
      </c>
      <c r="AA14" s="386" t="str">
        <f>IFERROR(ROUND(AVERAGE(Ditari!AA26),0),"")</f>
        <v/>
      </c>
      <c r="AB14" s="387" t="str">
        <f>IFERROR(ROUND(AVERAGE(Ditari!AB26),0),"")</f>
        <v/>
      </c>
      <c r="AC14" s="712" t="e">
        <f t="shared" si="0"/>
        <v>#DIV/0!</v>
      </c>
      <c r="AD14" s="191">
        <f t="shared" si="2"/>
        <v>0</v>
      </c>
      <c r="AE14" s="192" t="e">
        <f t="shared" si="1"/>
        <v>#DIV/0!</v>
      </c>
    </row>
    <row r="15" spans="1:32" ht="17.100000000000001" customHeight="1" x14ac:dyDescent="0.3">
      <c r="A15" s="187">
        <v>9</v>
      </c>
      <c r="B15" s="869">
        <f>Ditari!B29</f>
        <v>0</v>
      </c>
      <c r="C15" s="870"/>
      <c r="D15" s="197">
        <f>Ditari!D29</f>
        <v>0</v>
      </c>
      <c r="E15" s="284" t="s">
        <v>119</v>
      </c>
      <c r="F15" s="383" t="str">
        <f>IFERROR(ROUND(AVERAGE(Ditari!F29),0),"")</f>
        <v/>
      </c>
      <c r="G15" s="383" t="str">
        <f>IFERROR(ROUND(AVERAGE(Ditari!G29),0),"")</f>
        <v/>
      </c>
      <c r="H15" s="383" t="str">
        <f>IFERROR(ROUND(AVERAGE(Ditari!H29),0),"")</f>
        <v/>
      </c>
      <c r="I15" s="383" t="str">
        <f>IFERROR(ROUND(AVERAGE(Ditari!I29),0),"")</f>
        <v/>
      </c>
      <c r="J15" s="383" t="str">
        <f>IFERROR(ROUND(AVERAGE(Ditari!J29),0),"")</f>
        <v/>
      </c>
      <c r="K15" s="383" t="str">
        <f>IFERROR(ROUND(AVERAGE(Ditari!K29),0),"")</f>
        <v/>
      </c>
      <c r="L15" s="383" t="str">
        <f>IFERROR(ROUND(AVERAGE(Ditari!L29),0),"")</f>
        <v/>
      </c>
      <c r="M15" s="383" t="str">
        <f>IFERROR(ROUND(AVERAGE(Ditari!M29),0),"")</f>
        <v/>
      </c>
      <c r="N15" s="383" t="str">
        <f>IFERROR(ROUND(AVERAGE(Ditari!N29),0),"")</f>
        <v/>
      </c>
      <c r="O15" s="383" t="str">
        <f>IFERROR(ROUND(AVERAGE(Ditari!O29),0),"")</f>
        <v/>
      </c>
      <c r="P15" s="383" t="str">
        <f>IFERROR(ROUND(AVERAGE(Ditari!P29),0),"")</f>
        <v/>
      </c>
      <c r="Q15" s="383" t="str">
        <f>IFERROR(ROUND(AVERAGE(Ditari!Q29),0),"")</f>
        <v/>
      </c>
      <c r="R15" s="383" t="str">
        <f>IFERROR(ROUND(AVERAGE(Ditari!R29),0),"")</f>
        <v/>
      </c>
      <c r="S15" s="383" t="str">
        <f>IFERROR(ROUND(AVERAGE(Ditari!S29),0),"")</f>
        <v/>
      </c>
      <c r="T15" s="383" t="str">
        <f>IFERROR(ROUND(AVERAGE(Ditari!T29),0),"")</f>
        <v/>
      </c>
      <c r="U15" s="383" t="str">
        <f>IFERROR(ROUND(AVERAGE(Ditari!U29),0),"")</f>
        <v/>
      </c>
      <c r="V15" s="383" t="str">
        <f>IFERROR(ROUND(AVERAGE(Ditari!V29),0),"")</f>
        <v/>
      </c>
      <c r="W15" s="383" t="str">
        <f>IFERROR(ROUND(AVERAGE(Ditari!W29),0),"")</f>
        <v/>
      </c>
      <c r="X15" s="383" t="str">
        <f>IFERROR(ROUND(AVERAGE(Ditari!X29),0),"")</f>
        <v/>
      </c>
      <c r="Y15" s="383" t="str">
        <f>IFERROR(ROUND(AVERAGE(Ditari!Y29),0),"")</f>
        <v/>
      </c>
      <c r="Z15" s="383" t="str">
        <f>IFERROR(ROUND(AVERAGE(Ditari!Z29),0),"")</f>
        <v/>
      </c>
      <c r="AA15" s="386" t="str">
        <f>IFERROR(ROUND(AVERAGE(Ditari!AA29),0),"")</f>
        <v/>
      </c>
      <c r="AB15" s="387" t="str">
        <f>IFERROR(ROUND(AVERAGE(Ditari!AB29),0),"")</f>
        <v/>
      </c>
      <c r="AC15" s="712" t="e">
        <f t="shared" si="0"/>
        <v>#DIV/0!</v>
      </c>
      <c r="AD15" s="191">
        <f t="shared" si="2"/>
        <v>0</v>
      </c>
      <c r="AE15" s="192" t="e">
        <f t="shared" si="1"/>
        <v>#DIV/0!</v>
      </c>
    </row>
    <row r="16" spans="1:32" ht="17.100000000000001" customHeight="1" x14ac:dyDescent="0.3">
      <c r="A16" s="187">
        <v>10</v>
      </c>
      <c r="B16" s="869">
        <f>Ditari!B32</f>
        <v>0</v>
      </c>
      <c r="C16" s="870"/>
      <c r="D16" s="197">
        <f>Ditari!D32</f>
        <v>0</v>
      </c>
      <c r="E16" s="284" t="s">
        <v>119</v>
      </c>
      <c r="F16" s="383" t="str">
        <f>IFERROR(ROUND(AVERAGE(Ditari!F32),0),"")</f>
        <v/>
      </c>
      <c r="G16" s="383" t="str">
        <f>IFERROR(ROUND(AVERAGE(Ditari!G32),0),"")</f>
        <v/>
      </c>
      <c r="H16" s="383" t="str">
        <f>IFERROR(ROUND(AVERAGE(Ditari!H32),0),"")</f>
        <v/>
      </c>
      <c r="I16" s="383" t="str">
        <f>IFERROR(ROUND(AVERAGE(Ditari!I32),0),"")</f>
        <v/>
      </c>
      <c r="J16" s="383" t="str">
        <f>IFERROR(ROUND(AVERAGE(Ditari!J32),0),"")</f>
        <v/>
      </c>
      <c r="K16" s="383" t="str">
        <f>IFERROR(ROUND(AVERAGE(Ditari!K32),0),"")</f>
        <v/>
      </c>
      <c r="L16" s="383" t="str">
        <f>IFERROR(ROUND(AVERAGE(Ditari!L32),0),"")</f>
        <v/>
      </c>
      <c r="M16" s="383" t="str">
        <f>IFERROR(ROUND(AVERAGE(Ditari!M32),0),"")</f>
        <v/>
      </c>
      <c r="N16" s="383" t="str">
        <f>IFERROR(ROUND(AVERAGE(Ditari!N32),0),"")</f>
        <v/>
      </c>
      <c r="O16" s="383" t="str">
        <f>IFERROR(ROUND(AVERAGE(Ditari!O32),0),"")</f>
        <v/>
      </c>
      <c r="P16" s="383" t="str">
        <f>IFERROR(ROUND(AVERAGE(Ditari!P32),0),"")</f>
        <v/>
      </c>
      <c r="Q16" s="383" t="str">
        <f>IFERROR(ROUND(AVERAGE(Ditari!Q32),0),"")</f>
        <v/>
      </c>
      <c r="R16" s="383" t="str">
        <f>IFERROR(ROUND(AVERAGE(Ditari!R32),0),"")</f>
        <v/>
      </c>
      <c r="S16" s="383" t="str">
        <f>IFERROR(ROUND(AVERAGE(Ditari!S32),0),"")</f>
        <v/>
      </c>
      <c r="T16" s="383" t="str">
        <f>IFERROR(ROUND(AVERAGE(Ditari!T32),0),"")</f>
        <v/>
      </c>
      <c r="U16" s="383" t="str">
        <f>IFERROR(ROUND(AVERAGE(Ditari!U32),0),"")</f>
        <v/>
      </c>
      <c r="V16" s="383" t="str">
        <f>IFERROR(ROUND(AVERAGE(Ditari!V32),0),"")</f>
        <v/>
      </c>
      <c r="W16" s="383" t="str">
        <f>IFERROR(ROUND(AVERAGE(Ditari!W32),0),"")</f>
        <v/>
      </c>
      <c r="X16" s="383" t="str">
        <f>IFERROR(ROUND(AVERAGE(Ditari!X32),0),"")</f>
        <v/>
      </c>
      <c r="Y16" s="383" t="str">
        <f>IFERROR(ROUND(AVERAGE(Ditari!Y32),0),"")</f>
        <v/>
      </c>
      <c r="Z16" s="383" t="str">
        <f>IFERROR(ROUND(AVERAGE(Ditari!Z32),0),"")</f>
        <v/>
      </c>
      <c r="AA16" s="386" t="str">
        <f>IFERROR(ROUND(AVERAGE(Ditari!AA32),0),"")</f>
        <v/>
      </c>
      <c r="AB16" s="387" t="str">
        <f>IFERROR(ROUND(AVERAGE(Ditari!AB32),0),"")</f>
        <v/>
      </c>
      <c r="AC16" s="712" t="e">
        <f t="shared" si="0"/>
        <v>#DIV/0!</v>
      </c>
      <c r="AD16" s="191">
        <f t="shared" si="2"/>
        <v>0</v>
      </c>
      <c r="AE16" s="192" t="e">
        <f t="shared" si="1"/>
        <v>#DIV/0!</v>
      </c>
    </row>
    <row r="17" spans="1:31" ht="17.100000000000001" customHeight="1" x14ac:dyDescent="0.3">
      <c r="A17" s="187">
        <v>11</v>
      </c>
      <c r="B17" s="869">
        <f>Ditari!B35</f>
        <v>0</v>
      </c>
      <c r="C17" s="870"/>
      <c r="D17" s="197">
        <f>Ditari!D35</f>
        <v>0</v>
      </c>
      <c r="E17" s="284" t="s">
        <v>119</v>
      </c>
      <c r="F17" s="383" t="str">
        <f>IFERROR(ROUND(AVERAGE(Ditari!F35),0),"")</f>
        <v/>
      </c>
      <c r="G17" s="383" t="str">
        <f>IFERROR(ROUND(AVERAGE(Ditari!G35),0),"")</f>
        <v/>
      </c>
      <c r="H17" s="383" t="str">
        <f>IFERROR(ROUND(AVERAGE(Ditari!H35),0),"")</f>
        <v/>
      </c>
      <c r="I17" s="383" t="str">
        <f>IFERROR(ROUND(AVERAGE(Ditari!I35),0),"")</f>
        <v/>
      </c>
      <c r="J17" s="383" t="str">
        <f>IFERROR(ROUND(AVERAGE(Ditari!J35),0),"")</f>
        <v/>
      </c>
      <c r="K17" s="383" t="str">
        <f>IFERROR(ROUND(AVERAGE(Ditari!K35),0),"")</f>
        <v/>
      </c>
      <c r="L17" s="383" t="str">
        <f>IFERROR(ROUND(AVERAGE(Ditari!L35),0),"")</f>
        <v/>
      </c>
      <c r="M17" s="383" t="str">
        <f>IFERROR(ROUND(AVERAGE(Ditari!M35),0),"")</f>
        <v/>
      </c>
      <c r="N17" s="383" t="str">
        <f>IFERROR(ROUND(AVERAGE(Ditari!N35),0),"")</f>
        <v/>
      </c>
      <c r="O17" s="383" t="str">
        <f>IFERROR(ROUND(AVERAGE(Ditari!O35),0),"")</f>
        <v/>
      </c>
      <c r="P17" s="383" t="str">
        <f>IFERROR(ROUND(AVERAGE(Ditari!P35),0),"")</f>
        <v/>
      </c>
      <c r="Q17" s="383" t="str">
        <f>IFERROR(ROUND(AVERAGE(Ditari!Q35),0),"")</f>
        <v/>
      </c>
      <c r="R17" s="383" t="str">
        <f>IFERROR(ROUND(AVERAGE(Ditari!R35),0),"")</f>
        <v/>
      </c>
      <c r="S17" s="383" t="str">
        <f>IFERROR(ROUND(AVERAGE(Ditari!S35),0),"")</f>
        <v/>
      </c>
      <c r="T17" s="383" t="str">
        <f>IFERROR(ROUND(AVERAGE(Ditari!T35),0),"")</f>
        <v/>
      </c>
      <c r="U17" s="383" t="str">
        <f>IFERROR(ROUND(AVERAGE(Ditari!U35),0),"")</f>
        <v/>
      </c>
      <c r="V17" s="383" t="str">
        <f>IFERROR(ROUND(AVERAGE(Ditari!V35),0),"")</f>
        <v/>
      </c>
      <c r="W17" s="383" t="str">
        <f>IFERROR(ROUND(AVERAGE(Ditari!W35),0),"")</f>
        <v/>
      </c>
      <c r="X17" s="383" t="str">
        <f>IFERROR(ROUND(AVERAGE(Ditari!X35),0),"")</f>
        <v/>
      </c>
      <c r="Y17" s="383" t="str">
        <f>IFERROR(ROUND(AVERAGE(Ditari!Y35),0),"")</f>
        <v/>
      </c>
      <c r="Z17" s="383" t="str">
        <f>IFERROR(ROUND(AVERAGE(Ditari!Z35),0),"")</f>
        <v/>
      </c>
      <c r="AA17" s="386" t="str">
        <f>IFERROR(ROUND(AVERAGE(Ditari!AA35),0),"")</f>
        <v/>
      </c>
      <c r="AB17" s="387" t="str">
        <f>IFERROR(ROUND(AVERAGE(Ditari!AB35),0),"")</f>
        <v/>
      </c>
      <c r="AC17" s="712" t="e">
        <f t="shared" si="0"/>
        <v>#DIV/0!</v>
      </c>
      <c r="AD17" s="191">
        <f t="shared" si="2"/>
        <v>0</v>
      </c>
      <c r="AE17" s="192" t="e">
        <f t="shared" si="1"/>
        <v>#DIV/0!</v>
      </c>
    </row>
    <row r="18" spans="1:31" ht="17.100000000000001" customHeight="1" x14ac:dyDescent="0.3">
      <c r="A18" s="187">
        <v>12</v>
      </c>
      <c r="B18" s="869">
        <f>Ditari!B38</f>
        <v>0</v>
      </c>
      <c r="C18" s="870"/>
      <c r="D18" s="197">
        <f>Ditari!D38</f>
        <v>0</v>
      </c>
      <c r="E18" s="284" t="s">
        <v>119</v>
      </c>
      <c r="F18" s="383" t="str">
        <f>IFERROR(ROUND(AVERAGE(Ditari!F38),0),"")</f>
        <v/>
      </c>
      <c r="G18" s="383" t="str">
        <f>IFERROR(ROUND(AVERAGE(Ditari!G38),0),"")</f>
        <v/>
      </c>
      <c r="H18" s="383" t="str">
        <f>IFERROR(ROUND(AVERAGE(Ditari!H38),0),"")</f>
        <v/>
      </c>
      <c r="I18" s="383" t="str">
        <f>IFERROR(ROUND(AVERAGE(Ditari!I38),0),"")</f>
        <v/>
      </c>
      <c r="J18" s="383" t="str">
        <f>IFERROR(ROUND(AVERAGE(Ditari!J38),0),"")</f>
        <v/>
      </c>
      <c r="K18" s="383" t="str">
        <f>IFERROR(ROUND(AVERAGE(Ditari!K38),0),"")</f>
        <v/>
      </c>
      <c r="L18" s="383" t="str">
        <f>IFERROR(ROUND(AVERAGE(Ditari!L38),0),"")</f>
        <v/>
      </c>
      <c r="M18" s="383" t="str">
        <f>IFERROR(ROUND(AVERAGE(Ditari!M38),0),"")</f>
        <v/>
      </c>
      <c r="N18" s="383" t="str">
        <f>IFERROR(ROUND(AVERAGE(Ditari!N38),0),"")</f>
        <v/>
      </c>
      <c r="O18" s="383" t="str">
        <f>IFERROR(ROUND(AVERAGE(Ditari!O38),0),"")</f>
        <v/>
      </c>
      <c r="P18" s="383" t="str">
        <f>IFERROR(ROUND(AVERAGE(Ditari!P38),0),"")</f>
        <v/>
      </c>
      <c r="Q18" s="383" t="str">
        <f>IFERROR(ROUND(AVERAGE(Ditari!Q38),0),"")</f>
        <v/>
      </c>
      <c r="R18" s="383" t="str">
        <f>IFERROR(ROUND(AVERAGE(Ditari!R38),0),"")</f>
        <v/>
      </c>
      <c r="S18" s="383" t="str">
        <f>IFERROR(ROUND(AVERAGE(Ditari!S38),0),"")</f>
        <v/>
      </c>
      <c r="T18" s="383" t="str">
        <f>IFERROR(ROUND(AVERAGE(Ditari!T38),0),"")</f>
        <v/>
      </c>
      <c r="U18" s="383" t="str">
        <f>IFERROR(ROUND(AVERAGE(Ditari!U38),0),"")</f>
        <v/>
      </c>
      <c r="V18" s="383" t="str">
        <f>IFERROR(ROUND(AVERAGE(Ditari!V38),0),"")</f>
        <v/>
      </c>
      <c r="W18" s="383" t="str">
        <f>IFERROR(ROUND(AVERAGE(Ditari!W38),0),"")</f>
        <v/>
      </c>
      <c r="X18" s="383" t="str">
        <f>IFERROR(ROUND(AVERAGE(Ditari!X38),0),"")</f>
        <v/>
      </c>
      <c r="Y18" s="383" t="str">
        <f>IFERROR(ROUND(AVERAGE(Ditari!Y38),0),"")</f>
        <v/>
      </c>
      <c r="Z18" s="383" t="str">
        <f>IFERROR(ROUND(AVERAGE(Ditari!Z38),0),"")</f>
        <v/>
      </c>
      <c r="AA18" s="386" t="str">
        <f>IFERROR(ROUND(AVERAGE(Ditari!AA38),0),"")</f>
        <v/>
      </c>
      <c r="AB18" s="387" t="str">
        <f>IFERROR(ROUND(AVERAGE(Ditari!AB38),0),"")</f>
        <v/>
      </c>
      <c r="AC18" s="712" t="e">
        <f t="shared" si="0"/>
        <v>#DIV/0!</v>
      </c>
      <c r="AD18" s="191">
        <f t="shared" si="2"/>
        <v>0</v>
      </c>
      <c r="AE18" s="192" t="e">
        <f t="shared" si="1"/>
        <v>#DIV/0!</v>
      </c>
    </row>
    <row r="19" spans="1:31" ht="17.100000000000001" customHeight="1" x14ac:dyDescent="0.3">
      <c r="A19" s="187">
        <v>13</v>
      </c>
      <c r="B19" s="869">
        <f>Ditari!B41</f>
        <v>0</v>
      </c>
      <c r="C19" s="870"/>
      <c r="D19" s="197">
        <f>Ditari!D41</f>
        <v>0</v>
      </c>
      <c r="E19" s="284" t="s">
        <v>119</v>
      </c>
      <c r="F19" s="383" t="str">
        <f>IFERROR(ROUND(AVERAGE(Ditari!F41),0),"")</f>
        <v/>
      </c>
      <c r="G19" s="383" t="str">
        <f>IFERROR(ROUND(AVERAGE(Ditari!G41),0),"")</f>
        <v/>
      </c>
      <c r="H19" s="383" t="str">
        <f>IFERROR(ROUND(AVERAGE(Ditari!H41),0),"")</f>
        <v/>
      </c>
      <c r="I19" s="383" t="str">
        <f>IFERROR(ROUND(AVERAGE(Ditari!I41),0),"")</f>
        <v/>
      </c>
      <c r="J19" s="383" t="str">
        <f>IFERROR(ROUND(AVERAGE(Ditari!J41),0),"")</f>
        <v/>
      </c>
      <c r="K19" s="383" t="str">
        <f>IFERROR(ROUND(AVERAGE(Ditari!K41),0),"")</f>
        <v/>
      </c>
      <c r="L19" s="383" t="str">
        <f>IFERROR(ROUND(AVERAGE(Ditari!L41),0),"")</f>
        <v/>
      </c>
      <c r="M19" s="383" t="str">
        <f>IFERROR(ROUND(AVERAGE(Ditari!M41),0),"")</f>
        <v/>
      </c>
      <c r="N19" s="383" t="str">
        <f>IFERROR(ROUND(AVERAGE(Ditari!N41),0),"")</f>
        <v/>
      </c>
      <c r="O19" s="383" t="str">
        <f>IFERROR(ROUND(AVERAGE(Ditari!O41),0),"")</f>
        <v/>
      </c>
      <c r="P19" s="383" t="str">
        <f>IFERROR(ROUND(AVERAGE(Ditari!P41),0),"")</f>
        <v/>
      </c>
      <c r="Q19" s="383" t="str">
        <f>IFERROR(ROUND(AVERAGE(Ditari!Q41),0),"")</f>
        <v/>
      </c>
      <c r="R19" s="383" t="str">
        <f>IFERROR(ROUND(AVERAGE(Ditari!R41),0),"")</f>
        <v/>
      </c>
      <c r="S19" s="383" t="str">
        <f>IFERROR(ROUND(AVERAGE(Ditari!S41),0),"")</f>
        <v/>
      </c>
      <c r="T19" s="383" t="str">
        <f>IFERROR(ROUND(AVERAGE(Ditari!T41),0),"")</f>
        <v/>
      </c>
      <c r="U19" s="383" t="str">
        <f>IFERROR(ROUND(AVERAGE(Ditari!U41),0),"")</f>
        <v/>
      </c>
      <c r="V19" s="383" t="str">
        <f>IFERROR(ROUND(AVERAGE(Ditari!V41),0),"")</f>
        <v/>
      </c>
      <c r="W19" s="383" t="str">
        <f>IFERROR(ROUND(AVERAGE(Ditari!W41),0),"")</f>
        <v/>
      </c>
      <c r="X19" s="383" t="str">
        <f>IFERROR(ROUND(AVERAGE(Ditari!X41),0),"")</f>
        <v/>
      </c>
      <c r="Y19" s="383" t="str">
        <f>IFERROR(ROUND(AVERAGE(Ditari!Y41),0),"")</f>
        <v/>
      </c>
      <c r="Z19" s="383" t="str">
        <f>IFERROR(ROUND(AVERAGE(Ditari!Z41),0),"")</f>
        <v/>
      </c>
      <c r="AA19" s="386" t="str">
        <f>IFERROR(ROUND(AVERAGE(Ditari!AA41),0),"")</f>
        <v/>
      </c>
      <c r="AB19" s="387" t="str">
        <f>IFERROR(ROUND(AVERAGE(Ditari!AB41),0),"")</f>
        <v/>
      </c>
      <c r="AC19" s="712" t="e">
        <f t="shared" si="0"/>
        <v>#DIV/0!</v>
      </c>
      <c r="AD19" s="191">
        <f t="shared" si="2"/>
        <v>0</v>
      </c>
      <c r="AE19" s="192" t="e">
        <f t="shared" si="1"/>
        <v>#DIV/0!</v>
      </c>
    </row>
    <row r="20" spans="1:31" ht="17.100000000000001" customHeight="1" x14ac:dyDescent="0.3">
      <c r="A20" s="187">
        <v>14</v>
      </c>
      <c r="B20" s="869">
        <f>Ditari!B44</f>
        <v>0</v>
      </c>
      <c r="C20" s="870"/>
      <c r="D20" s="197">
        <f>Ditari!D44</f>
        <v>0</v>
      </c>
      <c r="E20" s="284" t="s">
        <v>119</v>
      </c>
      <c r="F20" s="383" t="str">
        <f>IFERROR(ROUND(AVERAGE(Ditari!F44),0),"")</f>
        <v/>
      </c>
      <c r="G20" s="383" t="str">
        <f>IFERROR(ROUND(AVERAGE(Ditari!G44),0),"")</f>
        <v/>
      </c>
      <c r="H20" s="383" t="str">
        <f>IFERROR(ROUND(AVERAGE(Ditari!H44),0),"")</f>
        <v/>
      </c>
      <c r="I20" s="383" t="str">
        <f>IFERROR(ROUND(AVERAGE(Ditari!I44),0),"")</f>
        <v/>
      </c>
      <c r="J20" s="383" t="str">
        <f>IFERROR(ROUND(AVERAGE(Ditari!J44),0),"")</f>
        <v/>
      </c>
      <c r="K20" s="383" t="str">
        <f>IFERROR(ROUND(AVERAGE(Ditari!K44),0),"")</f>
        <v/>
      </c>
      <c r="L20" s="383" t="str">
        <f>IFERROR(ROUND(AVERAGE(Ditari!L44),0),"")</f>
        <v/>
      </c>
      <c r="M20" s="383" t="str">
        <f>IFERROR(ROUND(AVERAGE(Ditari!M44),0),"")</f>
        <v/>
      </c>
      <c r="N20" s="383" t="str">
        <f>IFERROR(ROUND(AVERAGE(Ditari!N44),0),"")</f>
        <v/>
      </c>
      <c r="O20" s="383" t="str">
        <f>IFERROR(ROUND(AVERAGE(Ditari!O44),0),"")</f>
        <v/>
      </c>
      <c r="P20" s="383" t="str">
        <f>IFERROR(ROUND(AVERAGE(Ditari!P44),0),"")</f>
        <v/>
      </c>
      <c r="Q20" s="383" t="str">
        <f>IFERROR(ROUND(AVERAGE(Ditari!Q44),0),"")</f>
        <v/>
      </c>
      <c r="R20" s="383" t="str">
        <f>IFERROR(ROUND(AVERAGE(Ditari!R44),0),"")</f>
        <v/>
      </c>
      <c r="S20" s="383" t="str">
        <f>IFERROR(ROUND(AVERAGE(Ditari!S44),0),"")</f>
        <v/>
      </c>
      <c r="T20" s="383" t="str">
        <f>IFERROR(ROUND(AVERAGE(Ditari!T44),0),"")</f>
        <v/>
      </c>
      <c r="U20" s="383" t="str">
        <f>IFERROR(ROUND(AVERAGE(Ditari!U44),0),"")</f>
        <v/>
      </c>
      <c r="V20" s="383" t="str">
        <f>IFERROR(ROUND(AVERAGE(Ditari!V44),0),"")</f>
        <v/>
      </c>
      <c r="W20" s="383" t="str">
        <f>IFERROR(ROUND(AVERAGE(Ditari!W44),0),"")</f>
        <v/>
      </c>
      <c r="X20" s="383" t="str">
        <f>IFERROR(ROUND(AVERAGE(Ditari!X44),0),"")</f>
        <v/>
      </c>
      <c r="Y20" s="383" t="str">
        <f>IFERROR(ROUND(AVERAGE(Ditari!Y44),0),"")</f>
        <v/>
      </c>
      <c r="Z20" s="383" t="str">
        <f>IFERROR(ROUND(AVERAGE(Ditari!Z44),0),"")</f>
        <v/>
      </c>
      <c r="AA20" s="386" t="str">
        <f>IFERROR(ROUND(AVERAGE(Ditari!AA44),0),"")</f>
        <v/>
      </c>
      <c r="AB20" s="387" t="str">
        <f>IFERROR(ROUND(AVERAGE(Ditari!AB44),0),"")</f>
        <v/>
      </c>
      <c r="AC20" s="712" t="e">
        <f t="shared" si="0"/>
        <v>#DIV/0!</v>
      </c>
      <c r="AD20" s="191">
        <f t="shared" si="2"/>
        <v>0</v>
      </c>
      <c r="AE20" s="192" t="e">
        <f t="shared" si="1"/>
        <v>#DIV/0!</v>
      </c>
    </row>
    <row r="21" spans="1:31" ht="17.100000000000001" customHeight="1" x14ac:dyDescent="0.3">
      <c r="A21" s="187">
        <v>15</v>
      </c>
      <c r="B21" s="869">
        <f>Ditari!B47</f>
        <v>0</v>
      </c>
      <c r="C21" s="870"/>
      <c r="D21" s="197">
        <f>Ditari!D47</f>
        <v>0</v>
      </c>
      <c r="E21" s="284" t="s">
        <v>119</v>
      </c>
      <c r="F21" s="383" t="str">
        <f>IFERROR(ROUND(AVERAGE(Ditari!F47),0),"")</f>
        <v/>
      </c>
      <c r="G21" s="383" t="str">
        <f>IFERROR(ROUND(AVERAGE(Ditari!G47),0),"")</f>
        <v/>
      </c>
      <c r="H21" s="383" t="str">
        <f>IFERROR(ROUND(AVERAGE(Ditari!H47),0),"")</f>
        <v/>
      </c>
      <c r="I21" s="383" t="str">
        <f>IFERROR(ROUND(AVERAGE(Ditari!I47),0),"")</f>
        <v/>
      </c>
      <c r="J21" s="383" t="str">
        <f>IFERROR(ROUND(AVERAGE(Ditari!J47),0),"")</f>
        <v/>
      </c>
      <c r="K21" s="383" t="str">
        <f>IFERROR(ROUND(AVERAGE(Ditari!K47),0),"")</f>
        <v/>
      </c>
      <c r="L21" s="383" t="str">
        <f>IFERROR(ROUND(AVERAGE(Ditari!L47),0),"")</f>
        <v/>
      </c>
      <c r="M21" s="383" t="str">
        <f>IFERROR(ROUND(AVERAGE(Ditari!M47),0),"")</f>
        <v/>
      </c>
      <c r="N21" s="383" t="str">
        <f>IFERROR(ROUND(AVERAGE(Ditari!N47),0),"")</f>
        <v/>
      </c>
      <c r="O21" s="383" t="str">
        <f>IFERROR(ROUND(AVERAGE(Ditari!O47),0),"")</f>
        <v/>
      </c>
      <c r="P21" s="383" t="str">
        <f>IFERROR(ROUND(AVERAGE(Ditari!P47),0),"")</f>
        <v/>
      </c>
      <c r="Q21" s="383" t="str">
        <f>IFERROR(ROUND(AVERAGE(Ditari!Q47),0),"")</f>
        <v/>
      </c>
      <c r="R21" s="383" t="str">
        <f>IFERROR(ROUND(AVERAGE(Ditari!R47),0),"")</f>
        <v/>
      </c>
      <c r="S21" s="383" t="str">
        <f>IFERROR(ROUND(AVERAGE(Ditari!S47),0),"")</f>
        <v/>
      </c>
      <c r="T21" s="383" t="str">
        <f>IFERROR(ROUND(AVERAGE(Ditari!T47),0),"")</f>
        <v/>
      </c>
      <c r="U21" s="383" t="str">
        <f>IFERROR(ROUND(AVERAGE(Ditari!U47),0),"")</f>
        <v/>
      </c>
      <c r="V21" s="383" t="str">
        <f>IFERROR(ROUND(AVERAGE(Ditari!V47),0),"")</f>
        <v/>
      </c>
      <c r="W21" s="383" t="str">
        <f>IFERROR(ROUND(AVERAGE(Ditari!W47),0),"")</f>
        <v/>
      </c>
      <c r="X21" s="383" t="str">
        <f>IFERROR(ROUND(AVERAGE(Ditari!X47),0),"")</f>
        <v/>
      </c>
      <c r="Y21" s="383" t="str">
        <f>IFERROR(ROUND(AVERAGE(Ditari!Y47),0),"")</f>
        <v/>
      </c>
      <c r="Z21" s="383" t="str">
        <f>IFERROR(ROUND(AVERAGE(Ditari!Z47),0),"")</f>
        <v/>
      </c>
      <c r="AA21" s="386" t="str">
        <f>IFERROR(ROUND(AVERAGE(Ditari!AA47),0),"")</f>
        <v/>
      </c>
      <c r="AB21" s="387" t="str">
        <f>IFERROR(ROUND(AVERAGE(Ditari!AB47),0),"")</f>
        <v/>
      </c>
      <c r="AC21" s="712" t="e">
        <f t="shared" si="0"/>
        <v>#DIV/0!</v>
      </c>
      <c r="AD21" s="191">
        <f t="shared" si="2"/>
        <v>0</v>
      </c>
      <c r="AE21" s="192" t="e">
        <f t="shared" si="1"/>
        <v>#DIV/0!</v>
      </c>
    </row>
    <row r="22" spans="1:31" ht="17.100000000000001" customHeight="1" x14ac:dyDescent="0.3">
      <c r="A22" s="187">
        <v>16</v>
      </c>
      <c r="B22" s="869">
        <f>Ditari!B50</f>
        <v>0</v>
      </c>
      <c r="C22" s="870"/>
      <c r="D22" s="197">
        <f>Ditari!D50</f>
        <v>0</v>
      </c>
      <c r="E22" s="284" t="s">
        <v>119</v>
      </c>
      <c r="F22" s="383" t="str">
        <f>IFERROR(ROUND(AVERAGE(Ditari!F50),0),"")</f>
        <v/>
      </c>
      <c r="G22" s="383" t="str">
        <f>IFERROR(ROUND(AVERAGE(Ditari!G50),0),"")</f>
        <v/>
      </c>
      <c r="H22" s="383" t="str">
        <f>IFERROR(ROUND(AVERAGE(Ditari!H50),0),"")</f>
        <v/>
      </c>
      <c r="I22" s="383" t="str">
        <f>IFERROR(ROUND(AVERAGE(Ditari!I50),0),"")</f>
        <v/>
      </c>
      <c r="J22" s="383" t="str">
        <f>IFERROR(ROUND(AVERAGE(Ditari!J50),0),"")</f>
        <v/>
      </c>
      <c r="K22" s="383" t="str">
        <f>IFERROR(ROUND(AVERAGE(Ditari!K50),0),"")</f>
        <v/>
      </c>
      <c r="L22" s="383" t="str">
        <f>IFERROR(ROUND(AVERAGE(Ditari!L50),0),"")</f>
        <v/>
      </c>
      <c r="M22" s="383" t="str">
        <f>IFERROR(ROUND(AVERAGE(Ditari!M50),0),"")</f>
        <v/>
      </c>
      <c r="N22" s="383" t="str">
        <f>IFERROR(ROUND(AVERAGE(Ditari!N50),0),"")</f>
        <v/>
      </c>
      <c r="O22" s="383" t="str">
        <f>IFERROR(ROUND(AVERAGE(Ditari!O50),0),"")</f>
        <v/>
      </c>
      <c r="P22" s="383" t="str">
        <f>IFERROR(ROUND(AVERAGE(Ditari!P50),0),"")</f>
        <v/>
      </c>
      <c r="Q22" s="383" t="str">
        <f>IFERROR(ROUND(AVERAGE(Ditari!Q50),0),"")</f>
        <v/>
      </c>
      <c r="R22" s="383" t="str">
        <f>IFERROR(ROUND(AVERAGE(Ditari!R50),0),"")</f>
        <v/>
      </c>
      <c r="S22" s="383" t="str">
        <f>IFERROR(ROUND(AVERAGE(Ditari!S50),0),"")</f>
        <v/>
      </c>
      <c r="T22" s="383" t="str">
        <f>IFERROR(ROUND(AVERAGE(Ditari!T50),0),"")</f>
        <v/>
      </c>
      <c r="U22" s="383" t="str">
        <f>IFERROR(ROUND(AVERAGE(Ditari!U50),0),"")</f>
        <v/>
      </c>
      <c r="V22" s="383" t="str">
        <f>IFERROR(ROUND(AVERAGE(Ditari!V50),0),"")</f>
        <v/>
      </c>
      <c r="W22" s="383" t="str">
        <f>IFERROR(ROUND(AVERAGE(Ditari!W50),0),"")</f>
        <v/>
      </c>
      <c r="X22" s="383" t="str">
        <f>IFERROR(ROUND(AVERAGE(Ditari!X50),0),"")</f>
        <v/>
      </c>
      <c r="Y22" s="383" t="str">
        <f>IFERROR(ROUND(AVERAGE(Ditari!Y50),0),"")</f>
        <v/>
      </c>
      <c r="Z22" s="383" t="str">
        <f>IFERROR(ROUND(AVERAGE(Ditari!Z50),0),"")</f>
        <v/>
      </c>
      <c r="AA22" s="386" t="str">
        <f>IFERROR(ROUND(AVERAGE(Ditari!AA50),0),"")</f>
        <v/>
      </c>
      <c r="AB22" s="387" t="str">
        <f>IFERROR(ROUND(AVERAGE(Ditari!AB50),0),"")</f>
        <v/>
      </c>
      <c r="AC22" s="712" t="e">
        <f t="shared" si="0"/>
        <v>#DIV/0!</v>
      </c>
      <c r="AD22" s="191">
        <f t="shared" si="2"/>
        <v>0</v>
      </c>
      <c r="AE22" s="192" t="e">
        <f t="shared" si="1"/>
        <v>#DIV/0!</v>
      </c>
    </row>
    <row r="23" spans="1:31" ht="17.100000000000001" customHeight="1" x14ac:dyDescent="0.3">
      <c r="A23" s="187">
        <v>17</v>
      </c>
      <c r="B23" s="869">
        <f>Ditari!B53</f>
        <v>0</v>
      </c>
      <c r="C23" s="870"/>
      <c r="D23" s="197">
        <f>Ditari!D53</f>
        <v>0</v>
      </c>
      <c r="E23" s="284" t="s">
        <v>119</v>
      </c>
      <c r="F23" s="383" t="str">
        <f>IFERROR(ROUND(AVERAGE(Ditari!F53),0),"")</f>
        <v/>
      </c>
      <c r="G23" s="383" t="str">
        <f>IFERROR(ROUND(AVERAGE(Ditari!G53),0),"")</f>
        <v/>
      </c>
      <c r="H23" s="383" t="str">
        <f>IFERROR(ROUND(AVERAGE(Ditari!H53),0),"")</f>
        <v/>
      </c>
      <c r="I23" s="383" t="str">
        <f>IFERROR(ROUND(AVERAGE(Ditari!I53),0),"")</f>
        <v/>
      </c>
      <c r="J23" s="383" t="str">
        <f>IFERROR(ROUND(AVERAGE(Ditari!J53),0),"")</f>
        <v/>
      </c>
      <c r="K23" s="383" t="str">
        <f>IFERROR(ROUND(AVERAGE(Ditari!K53),0),"")</f>
        <v/>
      </c>
      <c r="L23" s="383" t="str">
        <f>IFERROR(ROUND(AVERAGE(Ditari!L53),0),"")</f>
        <v/>
      </c>
      <c r="M23" s="383" t="str">
        <f>IFERROR(ROUND(AVERAGE(Ditari!M53),0),"")</f>
        <v/>
      </c>
      <c r="N23" s="383" t="str">
        <f>IFERROR(ROUND(AVERAGE(Ditari!N53),0),"")</f>
        <v/>
      </c>
      <c r="O23" s="383" t="str">
        <f>IFERROR(ROUND(AVERAGE(Ditari!O53),0),"")</f>
        <v/>
      </c>
      <c r="P23" s="383" t="str">
        <f>IFERROR(ROUND(AVERAGE(Ditari!P53),0),"")</f>
        <v/>
      </c>
      <c r="Q23" s="383" t="str">
        <f>IFERROR(ROUND(AVERAGE(Ditari!Q53),0),"")</f>
        <v/>
      </c>
      <c r="R23" s="383" t="str">
        <f>IFERROR(ROUND(AVERAGE(Ditari!R53),0),"")</f>
        <v/>
      </c>
      <c r="S23" s="383" t="str">
        <f>IFERROR(ROUND(AVERAGE(Ditari!S53),0),"")</f>
        <v/>
      </c>
      <c r="T23" s="383" t="str">
        <f>IFERROR(ROUND(AVERAGE(Ditari!T53),0),"")</f>
        <v/>
      </c>
      <c r="U23" s="383" t="str">
        <f>IFERROR(ROUND(AVERAGE(Ditari!U53),0),"")</f>
        <v/>
      </c>
      <c r="V23" s="383" t="str">
        <f>IFERROR(ROUND(AVERAGE(Ditari!V53),0),"")</f>
        <v/>
      </c>
      <c r="W23" s="383" t="str">
        <f>IFERROR(ROUND(AVERAGE(Ditari!W53),0),"")</f>
        <v/>
      </c>
      <c r="X23" s="383" t="str">
        <f>IFERROR(ROUND(AVERAGE(Ditari!X53),0),"")</f>
        <v/>
      </c>
      <c r="Y23" s="383" t="str">
        <f>IFERROR(ROUND(AVERAGE(Ditari!Y53),0),"")</f>
        <v/>
      </c>
      <c r="Z23" s="383" t="str">
        <f>IFERROR(ROUND(AVERAGE(Ditari!Z53),0),"")</f>
        <v/>
      </c>
      <c r="AA23" s="386" t="str">
        <f>IFERROR(ROUND(AVERAGE(Ditari!AA53),0),"")</f>
        <v/>
      </c>
      <c r="AB23" s="387" t="str">
        <f>IFERROR(ROUND(AVERAGE(Ditari!AB53),0),"")</f>
        <v/>
      </c>
      <c r="AC23" s="712" t="e">
        <f t="shared" si="0"/>
        <v>#DIV/0!</v>
      </c>
      <c r="AD23" s="191">
        <f t="shared" si="2"/>
        <v>0</v>
      </c>
      <c r="AE23" s="192" t="e">
        <f t="shared" si="1"/>
        <v>#DIV/0!</v>
      </c>
    </row>
    <row r="24" spans="1:31" ht="17.100000000000001" customHeight="1" x14ac:dyDescent="0.3">
      <c r="A24" s="187">
        <v>18</v>
      </c>
      <c r="B24" s="869">
        <f>Ditari!B56</f>
        <v>0</v>
      </c>
      <c r="C24" s="870"/>
      <c r="D24" s="197">
        <f>Ditari!D56</f>
        <v>0</v>
      </c>
      <c r="E24" s="284" t="s">
        <v>119</v>
      </c>
      <c r="F24" s="383" t="str">
        <f>IFERROR(ROUND(AVERAGE(Ditari!F56),0),"")</f>
        <v/>
      </c>
      <c r="G24" s="383" t="str">
        <f>IFERROR(ROUND(AVERAGE(Ditari!G56),0),"")</f>
        <v/>
      </c>
      <c r="H24" s="383" t="str">
        <f>IFERROR(ROUND(AVERAGE(Ditari!H56),0),"")</f>
        <v/>
      </c>
      <c r="I24" s="383" t="str">
        <f>IFERROR(ROUND(AVERAGE(Ditari!I56),0),"")</f>
        <v/>
      </c>
      <c r="J24" s="383" t="str">
        <f>IFERROR(ROUND(AVERAGE(Ditari!J56),0),"")</f>
        <v/>
      </c>
      <c r="K24" s="383" t="str">
        <f>IFERROR(ROUND(AVERAGE(Ditari!K56),0),"")</f>
        <v/>
      </c>
      <c r="L24" s="383" t="str">
        <f>IFERROR(ROUND(AVERAGE(Ditari!L56),0),"")</f>
        <v/>
      </c>
      <c r="M24" s="383" t="str">
        <f>IFERROR(ROUND(AVERAGE(Ditari!M56),0),"")</f>
        <v/>
      </c>
      <c r="N24" s="383" t="str">
        <f>IFERROR(ROUND(AVERAGE(Ditari!N56),0),"")</f>
        <v/>
      </c>
      <c r="O24" s="383" t="str">
        <f>IFERROR(ROUND(AVERAGE(Ditari!O56),0),"")</f>
        <v/>
      </c>
      <c r="P24" s="383" t="str">
        <f>IFERROR(ROUND(AVERAGE(Ditari!P56),0),"")</f>
        <v/>
      </c>
      <c r="Q24" s="383" t="str">
        <f>IFERROR(ROUND(AVERAGE(Ditari!Q56),0),"")</f>
        <v/>
      </c>
      <c r="R24" s="383" t="str">
        <f>IFERROR(ROUND(AVERAGE(Ditari!R56),0),"")</f>
        <v/>
      </c>
      <c r="S24" s="383" t="str">
        <f>IFERROR(ROUND(AVERAGE(Ditari!S56),0),"")</f>
        <v/>
      </c>
      <c r="T24" s="383" t="str">
        <f>IFERROR(ROUND(AVERAGE(Ditari!T56),0),"")</f>
        <v/>
      </c>
      <c r="U24" s="383" t="str">
        <f>IFERROR(ROUND(AVERAGE(Ditari!U56),0),"")</f>
        <v/>
      </c>
      <c r="V24" s="383" t="str">
        <f>IFERROR(ROUND(AVERAGE(Ditari!V56),0),"")</f>
        <v/>
      </c>
      <c r="W24" s="383" t="str">
        <f>IFERROR(ROUND(AVERAGE(Ditari!W56),0),"")</f>
        <v/>
      </c>
      <c r="X24" s="383" t="str">
        <f>IFERROR(ROUND(AVERAGE(Ditari!X56),0),"")</f>
        <v/>
      </c>
      <c r="Y24" s="383" t="str">
        <f>IFERROR(ROUND(AVERAGE(Ditari!Y56),0),"")</f>
        <v/>
      </c>
      <c r="Z24" s="383" t="str">
        <f>IFERROR(ROUND(AVERAGE(Ditari!Z56),0),"")</f>
        <v/>
      </c>
      <c r="AA24" s="386" t="str">
        <f>IFERROR(ROUND(AVERAGE(Ditari!AA56),0),"")</f>
        <v/>
      </c>
      <c r="AB24" s="387" t="str">
        <f>IFERROR(ROUND(AVERAGE(Ditari!AB56),0),"")</f>
        <v/>
      </c>
      <c r="AC24" s="712" t="e">
        <f t="shared" si="0"/>
        <v>#DIV/0!</v>
      </c>
      <c r="AD24" s="191">
        <f t="shared" si="2"/>
        <v>0</v>
      </c>
      <c r="AE24" s="192" t="e">
        <f t="shared" si="1"/>
        <v>#DIV/0!</v>
      </c>
    </row>
    <row r="25" spans="1:31" ht="17.100000000000001" customHeight="1" x14ac:dyDescent="0.3">
      <c r="A25" s="187">
        <v>19</v>
      </c>
      <c r="B25" s="869">
        <f>Ditari!B59</f>
        <v>0</v>
      </c>
      <c r="C25" s="870"/>
      <c r="D25" s="197">
        <f>Ditari!D59</f>
        <v>0</v>
      </c>
      <c r="E25" s="284" t="s">
        <v>119</v>
      </c>
      <c r="F25" s="383" t="str">
        <f>IFERROR(ROUND(AVERAGE(Ditari!F59),0),"")</f>
        <v/>
      </c>
      <c r="G25" s="383" t="str">
        <f>IFERROR(ROUND(AVERAGE(Ditari!G59),0),"")</f>
        <v/>
      </c>
      <c r="H25" s="383" t="str">
        <f>IFERROR(ROUND(AVERAGE(Ditari!H59),0),"")</f>
        <v/>
      </c>
      <c r="I25" s="383" t="str">
        <f>IFERROR(ROUND(AVERAGE(Ditari!I59),0),"")</f>
        <v/>
      </c>
      <c r="J25" s="383" t="str">
        <f>IFERROR(ROUND(AVERAGE(Ditari!J59),0),"")</f>
        <v/>
      </c>
      <c r="K25" s="383" t="str">
        <f>IFERROR(ROUND(AVERAGE(Ditari!K59),0),"")</f>
        <v/>
      </c>
      <c r="L25" s="383" t="str">
        <f>IFERROR(ROUND(AVERAGE(Ditari!L59),0),"")</f>
        <v/>
      </c>
      <c r="M25" s="383" t="str">
        <f>IFERROR(ROUND(AVERAGE(Ditari!M59),0),"")</f>
        <v/>
      </c>
      <c r="N25" s="383" t="str">
        <f>IFERROR(ROUND(AVERAGE(Ditari!N59),0),"")</f>
        <v/>
      </c>
      <c r="O25" s="383" t="str">
        <f>IFERROR(ROUND(AVERAGE(Ditari!O59),0),"")</f>
        <v/>
      </c>
      <c r="P25" s="383" t="str">
        <f>IFERROR(ROUND(AVERAGE(Ditari!P59),0),"")</f>
        <v/>
      </c>
      <c r="Q25" s="383" t="str">
        <f>IFERROR(ROUND(AVERAGE(Ditari!Q59),0),"")</f>
        <v/>
      </c>
      <c r="R25" s="383" t="str">
        <f>IFERROR(ROUND(AVERAGE(Ditari!R59),0),"")</f>
        <v/>
      </c>
      <c r="S25" s="383" t="str">
        <f>IFERROR(ROUND(AVERAGE(Ditari!S59),0),"")</f>
        <v/>
      </c>
      <c r="T25" s="383" t="str">
        <f>IFERROR(ROUND(AVERAGE(Ditari!T59),0),"")</f>
        <v/>
      </c>
      <c r="U25" s="383" t="str">
        <f>IFERROR(ROUND(AVERAGE(Ditari!U59),0),"")</f>
        <v/>
      </c>
      <c r="V25" s="383" t="str">
        <f>IFERROR(ROUND(AVERAGE(Ditari!V59),0),"")</f>
        <v/>
      </c>
      <c r="W25" s="383" t="str">
        <f>IFERROR(ROUND(AVERAGE(Ditari!W59),0),"")</f>
        <v/>
      </c>
      <c r="X25" s="383" t="str">
        <f>IFERROR(ROUND(AVERAGE(Ditari!X59),0),"")</f>
        <v/>
      </c>
      <c r="Y25" s="383" t="str">
        <f>IFERROR(ROUND(AVERAGE(Ditari!Y59),0),"")</f>
        <v/>
      </c>
      <c r="Z25" s="383" t="str">
        <f>IFERROR(ROUND(AVERAGE(Ditari!Z59),0),"")</f>
        <v/>
      </c>
      <c r="AA25" s="386" t="str">
        <f>IFERROR(ROUND(AVERAGE(Ditari!AA59),0),"")</f>
        <v/>
      </c>
      <c r="AB25" s="387" t="str">
        <f>IFERROR(ROUND(AVERAGE(Ditari!AB59),0),"")</f>
        <v/>
      </c>
      <c r="AC25" s="712" t="e">
        <f t="shared" si="0"/>
        <v>#DIV/0!</v>
      </c>
      <c r="AD25" s="191">
        <f t="shared" si="2"/>
        <v>0</v>
      </c>
      <c r="AE25" s="192" t="e">
        <f t="shared" si="1"/>
        <v>#DIV/0!</v>
      </c>
    </row>
    <row r="26" spans="1:31" ht="17.100000000000001" customHeight="1" x14ac:dyDescent="0.3">
      <c r="A26" s="187">
        <v>20</v>
      </c>
      <c r="B26" s="869">
        <f>Ditari!B62</f>
        <v>0</v>
      </c>
      <c r="C26" s="870"/>
      <c r="D26" s="197">
        <f>Ditari!D62</f>
        <v>0</v>
      </c>
      <c r="E26" s="284" t="s">
        <v>119</v>
      </c>
      <c r="F26" s="383" t="str">
        <f>IFERROR(ROUND(AVERAGE(Ditari!F62),0),"")</f>
        <v/>
      </c>
      <c r="G26" s="383" t="str">
        <f>IFERROR(ROUND(AVERAGE(Ditari!G62),0),"")</f>
        <v/>
      </c>
      <c r="H26" s="383" t="str">
        <f>IFERROR(ROUND(AVERAGE(Ditari!H62),0),"")</f>
        <v/>
      </c>
      <c r="I26" s="383" t="str">
        <f>IFERROR(ROUND(AVERAGE(Ditari!I62),0),"")</f>
        <v/>
      </c>
      <c r="J26" s="383" t="str">
        <f>IFERROR(ROUND(AVERAGE(Ditari!J62),0),"")</f>
        <v/>
      </c>
      <c r="K26" s="383" t="str">
        <f>IFERROR(ROUND(AVERAGE(Ditari!K62),0),"")</f>
        <v/>
      </c>
      <c r="L26" s="383" t="str">
        <f>IFERROR(ROUND(AVERAGE(Ditari!L62),0),"")</f>
        <v/>
      </c>
      <c r="M26" s="383" t="str">
        <f>IFERROR(ROUND(AVERAGE(Ditari!M62),0),"")</f>
        <v/>
      </c>
      <c r="N26" s="383" t="str">
        <f>IFERROR(ROUND(AVERAGE(Ditari!N62),0),"")</f>
        <v/>
      </c>
      <c r="O26" s="383" t="str">
        <f>IFERROR(ROUND(AVERAGE(Ditari!O62),0),"")</f>
        <v/>
      </c>
      <c r="P26" s="383" t="str">
        <f>IFERROR(ROUND(AVERAGE(Ditari!P62),0),"")</f>
        <v/>
      </c>
      <c r="Q26" s="383" t="str">
        <f>IFERROR(ROUND(AVERAGE(Ditari!Q62),0),"")</f>
        <v/>
      </c>
      <c r="R26" s="383" t="str">
        <f>IFERROR(ROUND(AVERAGE(Ditari!R62),0),"")</f>
        <v/>
      </c>
      <c r="S26" s="383" t="str">
        <f>IFERROR(ROUND(AVERAGE(Ditari!S62),0),"")</f>
        <v/>
      </c>
      <c r="T26" s="383" t="str">
        <f>IFERROR(ROUND(AVERAGE(Ditari!T62),0),"")</f>
        <v/>
      </c>
      <c r="U26" s="383" t="str">
        <f>IFERROR(ROUND(AVERAGE(Ditari!U62),0),"")</f>
        <v/>
      </c>
      <c r="V26" s="383" t="str">
        <f>IFERROR(ROUND(AVERAGE(Ditari!V62),0),"")</f>
        <v/>
      </c>
      <c r="W26" s="383" t="str">
        <f>IFERROR(ROUND(AVERAGE(Ditari!W62),0),"")</f>
        <v/>
      </c>
      <c r="X26" s="383" t="str">
        <f>IFERROR(ROUND(AVERAGE(Ditari!X62),0),"")</f>
        <v/>
      </c>
      <c r="Y26" s="383" t="str">
        <f>IFERROR(ROUND(AVERAGE(Ditari!Y62),0),"")</f>
        <v/>
      </c>
      <c r="Z26" s="383" t="str">
        <f>IFERROR(ROUND(AVERAGE(Ditari!Z62),0),"")</f>
        <v/>
      </c>
      <c r="AA26" s="386" t="str">
        <f>IFERROR(ROUND(AVERAGE(Ditari!AA62),0),"")</f>
        <v/>
      </c>
      <c r="AB26" s="387" t="str">
        <f>IFERROR(ROUND(AVERAGE(Ditari!AB62),0),"")</f>
        <v/>
      </c>
      <c r="AC26" s="712" t="e">
        <f t="shared" si="0"/>
        <v>#DIV/0!</v>
      </c>
      <c r="AD26" s="191">
        <f t="shared" si="2"/>
        <v>0</v>
      </c>
      <c r="AE26" s="192" t="e">
        <f t="shared" si="1"/>
        <v>#DIV/0!</v>
      </c>
    </row>
    <row r="27" spans="1:31" ht="17.100000000000001" customHeight="1" x14ac:dyDescent="0.3">
      <c r="A27" s="187">
        <v>21</v>
      </c>
      <c r="B27" s="869">
        <f>Ditari!B65</f>
        <v>0</v>
      </c>
      <c r="C27" s="870"/>
      <c r="D27" s="197">
        <f>Ditari!D65</f>
        <v>0</v>
      </c>
      <c r="E27" s="284" t="s">
        <v>119</v>
      </c>
      <c r="F27" s="383" t="str">
        <f>IFERROR(ROUND(AVERAGE(Ditari!F65),0),"")</f>
        <v/>
      </c>
      <c r="G27" s="383" t="str">
        <f>IFERROR(ROUND(AVERAGE(Ditari!G65),0),"")</f>
        <v/>
      </c>
      <c r="H27" s="383" t="str">
        <f>IFERROR(ROUND(AVERAGE(Ditari!H65),0),"")</f>
        <v/>
      </c>
      <c r="I27" s="383" t="str">
        <f>IFERROR(ROUND(AVERAGE(Ditari!I65),0),"")</f>
        <v/>
      </c>
      <c r="J27" s="383" t="str">
        <f>IFERROR(ROUND(AVERAGE(Ditari!J65),0),"")</f>
        <v/>
      </c>
      <c r="K27" s="383" t="str">
        <f>IFERROR(ROUND(AVERAGE(Ditari!K65),0),"")</f>
        <v/>
      </c>
      <c r="L27" s="383" t="str">
        <f>IFERROR(ROUND(AVERAGE(Ditari!L65),0),"")</f>
        <v/>
      </c>
      <c r="M27" s="383" t="str">
        <f>IFERROR(ROUND(AVERAGE(Ditari!M65),0),"")</f>
        <v/>
      </c>
      <c r="N27" s="383" t="str">
        <f>IFERROR(ROUND(AVERAGE(Ditari!N65),0),"")</f>
        <v/>
      </c>
      <c r="O27" s="383" t="str">
        <f>IFERROR(ROUND(AVERAGE(Ditari!O65),0),"")</f>
        <v/>
      </c>
      <c r="P27" s="383" t="str">
        <f>IFERROR(ROUND(AVERAGE(Ditari!P65),0),"")</f>
        <v/>
      </c>
      <c r="Q27" s="383" t="str">
        <f>IFERROR(ROUND(AVERAGE(Ditari!Q65),0),"")</f>
        <v/>
      </c>
      <c r="R27" s="383" t="str">
        <f>IFERROR(ROUND(AVERAGE(Ditari!R65),0),"")</f>
        <v/>
      </c>
      <c r="S27" s="383" t="str">
        <f>IFERROR(ROUND(AVERAGE(Ditari!S65),0),"")</f>
        <v/>
      </c>
      <c r="T27" s="383" t="str">
        <f>IFERROR(ROUND(AVERAGE(Ditari!T65),0),"")</f>
        <v/>
      </c>
      <c r="U27" s="383" t="str">
        <f>IFERROR(ROUND(AVERAGE(Ditari!U65),0),"")</f>
        <v/>
      </c>
      <c r="V27" s="383" t="str">
        <f>IFERROR(ROUND(AVERAGE(Ditari!V65),0),"")</f>
        <v/>
      </c>
      <c r="W27" s="383" t="str">
        <f>IFERROR(ROUND(AVERAGE(Ditari!W65),0),"")</f>
        <v/>
      </c>
      <c r="X27" s="383" t="str">
        <f>IFERROR(ROUND(AVERAGE(Ditari!X65),0),"")</f>
        <v/>
      </c>
      <c r="Y27" s="383" t="str">
        <f>IFERROR(ROUND(AVERAGE(Ditari!Y65),0),"")</f>
        <v/>
      </c>
      <c r="Z27" s="383" t="str">
        <f>IFERROR(ROUND(AVERAGE(Ditari!Z65),0),"")</f>
        <v/>
      </c>
      <c r="AA27" s="386" t="str">
        <f>IFERROR(ROUND(AVERAGE(Ditari!AA65),0),"")</f>
        <v/>
      </c>
      <c r="AB27" s="387" t="str">
        <f>IFERROR(ROUND(AVERAGE(Ditari!AB65),0),"")</f>
        <v/>
      </c>
      <c r="AC27" s="712" t="e">
        <f t="shared" si="0"/>
        <v>#DIV/0!</v>
      </c>
      <c r="AD27" s="191">
        <f t="shared" si="2"/>
        <v>0</v>
      </c>
      <c r="AE27" s="192" t="e">
        <f t="shared" si="1"/>
        <v>#DIV/0!</v>
      </c>
    </row>
    <row r="28" spans="1:31" ht="17.100000000000001" customHeight="1" x14ac:dyDescent="0.3">
      <c r="A28" s="187">
        <v>22</v>
      </c>
      <c r="B28" s="869">
        <f>Ditari!B68</f>
        <v>0</v>
      </c>
      <c r="C28" s="870"/>
      <c r="D28" s="197">
        <f>Ditari!D68</f>
        <v>0</v>
      </c>
      <c r="E28" s="284" t="s">
        <v>119</v>
      </c>
      <c r="F28" s="383" t="str">
        <f>IFERROR(ROUND(AVERAGE(Ditari!F68),0),"")</f>
        <v/>
      </c>
      <c r="G28" s="383" t="str">
        <f>IFERROR(ROUND(AVERAGE(Ditari!G68),0),"")</f>
        <v/>
      </c>
      <c r="H28" s="383" t="str">
        <f>IFERROR(ROUND(AVERAGE(Ditari!H68),0),"")</f>
        <v/>
      </c>
      <c r="I28" s="383" t="str">
        <f>IFERROR(ROUND(AVERAGE(Ditari!I68),0),"")</f>
        <v/>
      </c>
      <c r="J28" s="383" t="str">
        <f>IFERROR(ROUND(AVERAGE(Ditari!J68),0),"")</f>
        <v/>
      </c>
      <c r="K28" s="383" t="str">
        <f>IFERROR(ROUND(AVERAGE(Ditari!K68),0),"")</f>
        <v/>
      </c>
      <c r="L28" s="383" t="str">
        <f>IFERROR(ROUND(AVERAGE(Ditari!L68),0),"")</f>
        <v/>
      </c>
      <c r="M28" s="383" t="str">
        <f>IFERROR(ROUND(AVERAGE(Ditari!M68),0),"")</f>
        <v/>
      </c>
      <c r="N28" s="383" t="str">
        <f>IFERROR(ROUND(AVERAGE(Ditari!N68),0),"")</f>
        <v/>
      </c>
      <c r="O28" s="383" t="str">
        <f>IFERROR(ROUND(AVERAGE(Ditari!O68),0),"")</f>
        <v/>
      </c>
      <c r="P28" s="383" t="str">
        <f>IFERROR(ROUND(AVERAGE(Ditari!P68),0),"")</f>
        <v/>
      </c>
      <c r="Q28" s="383" t="str">
        <f>IFERROR(ROUND(AVERAGE(Ditari!Q68),0),"")</f>
        <v/>
      </c>
      <c r="R28" s="383" t="str">
        <f>IFERROR(ROUND(AVERAGE(Ditari!R68),0),"")</f>
        <v/>
      </c>
      <c r="S28" s="383" t="str">
        <f>IFERROR(ROUND(AVERAGE(Ditari!S68),0),"")</f>
        <v/>
      </c>
      <c r="T28" s="383" t="str">
        <f>IFERROR(ROUND(AVERAGE(Ditari!T68),0),"")</f>
        <v/>
      </c>
      <c r="U28" s="383" t="str">
        <f>IFERROR(ROUND(AVERAGE(Ditari!U68),0),"")</f>
        <v/>
      </c>
      <c r="V28" s="383" t="str">
        <f>IFERROR(ROUND(AVERAGE(Ditari!V68),0),"")</f>
        <v/>
      </c>
      <c r="W28" s="383" t="str">
        <f>IFERROR(ROUND(AVERAGE(Ditari!W68),0),"")</f>
        <v/>
      </c>
      <c r="X28" s="383" t="str">
        <f>IFERROR(ROUND(AVERAGE(Ditari!X68),0),"")</f>
        <v/>
      </c>
      <c r="Y28" s="383" t="str">
        <f>IFERROR(ROUND(AVERAGE(Ditari!Y68),0),"")</f>
        <v/>
      </c>
      <c r="Z28" s="383" t="str">
        <f>IFERROR(ROUND(AVERAGE(Ditari!Z68),0),"")</f>
        <v/>
      </c>
      <c r="AA28" s="386" t="str">
        <f>IFERROR(ROUND(AVERAGE(Ditari!AA68),0),"")</f>
        <v/>
      </c>
      <c r="AB28" s="387" t="str">
        <f>IFERROR(ROUND(AVERAGE(Ditari!AB68),0),"")</f>
        <v/>
      </c>
      <c r="AC28" s="712" t="e">
        <f t="shared" si="0"/>
        <v>#DIV/0!</v>
      </c>
      <c r="AD28" s="191">
        <f t="shared" si="2"/>
        <v>0</v>
      </c>
      <c r="AE28" s="192" t="e">
        <f t="shared" si="1"/>
        <v>#DIV/0!</v>
      </c>
    </row>
    <row r="29" spans="1:31" ht="17.100000000000001" customHeight="1" x14ac:dyDescent="0.3">
      <c r="A29" s="187">
        <v>23</v>
      </c>
      <c r="B29" s="869">
        <f>Ditari!B71</f>
        <v>0</v>
      </c>
      <c r="C29" s="870"/>
      <c r="D29" s="197">
        <f>Ditari!D71</f>
        <v>0</v>
      </c>
      <c r="E29" s="284" t="s">
        <v>119</v>
      </c>
      <c r="F29" s="383" t="str">
        <f>IFERROR(ROUND(AVERAGE(Ditari!F71),0),"")</f>
        <v/>
      </c>
      <c r="G29" s="383" t="str">
        <f>IFERROR(ROUND(AVERAGE(Ditari!G71),0),"")</f>
        <v/>
      </c>
      <c r="H29" s="383" t="str">
        <f>IFERROR(ROUND(AVERAGE(Ditari!H71),0),"")</f>
        <v/>
      </c>
      <c r="I29" s="383" t="str">
        <f>IFERROR(ROUND(AVERAGE(Ditari!I71),0),"")</f>
        <v/>
      </c>
      <c r="J29" s="383" t="str">
        <f>IFERROR(ROUND(AVERAGE(Ditari!J71),0),"")</f>
        <v/>
      </c>
      <c r="K29" s="383" t="str">
        <f>IFERROR(ROUND(AVERAGE(Ditari!K71),0),"")</f>
        <v/>
      </c>
      <c r="L29" s="383" t="str">
        <f>IFERROR(ROUND(AVERAGE(Ditari!L71),0),"")</f>
        <v/>
      </c>
      <c r="M29" s="383" t="str">
        <f>IFERROR(ROUND(AVERAGE(Ditari!M71),0),"")</f>
        <v/>
      </c>
      <c r="N29" s="383" t="str">
        <f>IFERROR(ROUND(AVERAGE(Ditari!N71),0),"")</f>
        <v/>
      </c>
      <c r="O29" s="383" t="str">
        <f>IFERROR(ROUND(AVERAGE(Ditari!O71),0),"")</f>
        <v/>
      </c>
      <c r="P29" s="383" t="str">
        <f>IFERROR(ROUND(AVERAGE(Ditari!P71),0),"")</f>
        <v/>
      </c>
      <c r="Q29" s="383" t="str">
        <f>IFERROR(ROUND(AVERAGE(Ditari!Q71),0),"")</f>
        <v/>
      </c>
      <c r="R29" s="383" t="str">
        <f>IFERROR(ROUND(AVERAGE(Ditari!R71),0),"")</f>
        <v/>
      </c>
      <c r="S29" s="383" t="str">
        <f>IFERROR(ROUND(AVERAGE(Ditari!S71),0),"")</f>
        <v/>
      </c>
      <c r="T29" s="383" t="str">
        <f>IFERROR(ROUND(AVERAGE(Ditari!T71),0),"")</f>
        <v/>
      </c>
      <c r="U29" s="383" t="str">
        <f>IFERROR(ROUND(AVERAGE(Ditari!U71),0),"")</f>
        <v/>
      </c>
      <c r="V29" s="383" t="str">
        <f>IFERROR(ROUND(AVERAGE(Ditari!V71),0),"")</f>
        <v/>
      </c>
      <c r="W29" s="383" t="str">
        <f>IFERROR(ROUND(AVERAGE(Ditari!W71),0),"")</f>
        <v/>
      </c>
      <c r="X29" s="383" t="str">
        <f>IFERROR(ROUND(AVERAGE(Ditari!X71),0),"")</f>
        <v/>
      </c>
      <c r="Y29" s="383" t="str">
        <f>IFERROR(ROUND(AVERAGE(Ditari!Y71),0),"")</f>
        <v/>
      </c>
      <c r="Z29" s="383" t="str">
        <f>IFERROR(ROUND(AVERAGE(Ditari!Z71),0),"")</f>
        <v/>
      </c>
      <c r="AA29" s="386" t="str">
        <f>IFERROR(ROUND(AVERAGE(Ditari!AA71),0),"")</f>
        <v/>
      </c>
      <c r="AB29" s="387" t="str">
        <f>IFERROR(ROUND(AVERAGE(Ditari!AB71),0),"")</f>
        <v/>
      </c>
      <c r="AC29" s="712" t="e">
        <f t="shared" si="0"/>
        <v>#DIV/0!</v>
      </c>
      <c r="AD29" s="191">
        <f t="shared" si="2"/>
        <v>0</v>
      </c>
      <c r="AE29" s="192" t="e">
        <f t="shared" si="1"/>
        <v>#DIV/0!</v>
      </c>
    </row>
    <row r="30" spans="1:31" ht="17.100000000000001" customHeight="1" x14ac:dyDescent="0.3">
      <c r="A30" s="187">
        <v>24</v>
      </c>
      <c r="B30" s="869">
        <f>Ditari!B74</f>
        <v>0</v>
      </c>
      <c r="C30" s="870"/>
      <c r="D30" s="197">
        <f>Ditari!D74</f>
        <v>0</v>
      </c>
      <c r="E30" s="284" t="s">
        <v>119</v>
      </c>
      <c r="F30" s="383" t="str">
        <f>IFERROR(ROUND(AVERAGE(Ditari!F74),0),"")</f>
        <v/>
      </c>
      <c r="G30" s="383" t="str">
        <f>IFERROR(ROUND(AVERAGE(Ditari!G74),0),"")</f>
        <v/>
      </c>
      <c r="H30" s="383" t="str">
        <f>IFERROR(ROUND(AVERAGE(Ditari!H74),0),"")</f>
        <v/>
      </c>
      <c r="I30" s="383" t="str">
        <f>IFERROR(ROUND(AVERAGE(Ditari!I74),0),"")</f>
        <v/>
      </c>
      <c r="J30" s="383" t="str">
        <f>IFERROR(ROUND(AVERAGE(Ditari!J74),0),"")</f>
        <v/>
      </c>
      <c r="K30" s="383" t="str">
        <f>IFERROR(ROUND(AVERAGE(Ditari!K74),0),"")</f>
        <v/>
      </c>
      <c r="L30" s="383" t="str">
        <f>IFERROR(ROUND(AVERAGE(Ditari!L74),0),"")</f>
        <v/>
      </c>
      <c r="M30" s="383" t="str">
        <f>IFERROR(ROUND(AVERAGE(Ditari!M74),0),"")</f>
        <v/>
      </c>
      <c r="N30" s="383" t="str">
        <f>IFERROR(ROUND(AVERAGE(Ditari!N74),0),"")</f>
        <v/>
      </c>
      <c r="O30" s="383" t="str">
        <f>IFERROR(ROUND(AVERAGE(Ditari!O74),0),"")</f>
        <v/>
      </c>
      <c r="P30" s="383" t="str">
        <f>IFERROR(ROUND(AVERAGE(Ditari!P74),0),"")</f>
        <v/>
      </c>
      <c r="Q30" s="383" t="str">
        <f>IFERROR(ROUND(AVERAGE(Ditari!Q74),0),"")</f>
        <v/>
      </c>
      <c r="R30" s="383" t="str">
        <f>IFERROR(ROUND(AVERAGE(Ditari!R74),0),"")</f>
        <v/>
      </c>
      <c r="S30" s="383" t="str">
        <f>IFERROR(ROUND(AVERAGE(Ditari!S74),0),"")</f>
        <v/>
      </c>
      <c r="T30" s="383" t="str">
        <f>IFERROR(ROUND(AVERAGE(Ditari!T74),0),"")</f>
        <v/>
      </c>
      <c r="U30" s="383" t="str">
        <f>IFERROR(ROUND(AVERAGE(Ditari!U74),0),"")</f>
        <v/>
      </c>
      <c r="V30" s="383" t="str">
        <f>IFERROR(ROUND(AVERAGE(Ditari!V74),0),"")</f>
        <v/>
      </c>
      <c r="W30" s="383" t="str">
        <f>IFERROR(ROUND(AVERAGE(Ditari!W74),0),"")</f>
        <v/>
      </c>
      <c r="X30" s="383" t="str">
        <f>IFERROR(ROUND(AVERAGE(Ditari!X74),0),"")</f>
        <v/>
      </c>
      <c r="Y30" s="383" t="str">
        <f>IFERROR(ROUND(AVERAGE(Ditari!Y74),0),"")</f>
        <v/>
      </c>
      <c r="Z30" s="383" t="str">
        <f>IFERROR(ROUND(AVERAGE(Ditari!Z74),0),"")</f>
        <v/>
      </c>
      <c r="AA30" s="386" t="str">
        <f>IFERROR(ROUND(AVERAGE(Ditari!AA74),0),"")</f>
        <v/>
      </c>
      <c r="AB30" s="387" t="str">
        <f>IFERROR(ROUND(AVERAGE(Ditari!AB74),0),"")</f>
        <v/>
      </c>
      <c r="AC30" s="712" t="e">
        <f t="shared" si="0"/>
        <v>#DIV/0!</v>
      </c>
      <c r="AD30" s="191">
        <f t="shared" si="2"/>
        <v>0</v>
      </c>
      <c r="AE30" s="192" t="e">
        <f t="shared" si="1"/>
        <v>#DIV/0!</v>
      </c>
    </row>
    <row r="31" spans="1:31" ht="17.100000000000001" customHeight="1" x14ac:dyDescent="0.3">
      <c r="A31" s="187">
        <v>25</v>
      </c>
      <c r="B31" s="869">
        <f>Ditari!B77</f>
        <v>0</v>
      </c>
      <c r="C31" s="870"/>
      <c r="D31" s="197">
        <f>Ditari!D77</f>
        <v>0</v>
      </c>
      <c r="E31" s="284" t="s">
        <v>119</v>
      </c>
      <c r="F31" s="383" t="str">
        <f>IFERROR(ROUND(AVERAGE(Ditari!F77),0),"")</f>
        <v/>
      </c>
      <c r="G31" s="383" t="str">
        <f>IFERROR(ROUND(AVERAGE(Ditari!G77),0),"")</f>
        <v/>
      </c>
      <c r="H31" s="383" t="str">
        <f>IFERROR(ROUND(AVERAGE(Ditari!H77),0),"")</f>
        <v/>
      </c>
      <c r="I31" s="383" t="str">
        <f>IFERROR(ROUND(AVERAGE(Ditari!I77),0),"")</f>
        <v/>
      </c>
      <c r="J31" s="383" t="str">
        <f>IFERROR(ROUND(AVERAGE(Ditari!J77),0),"")</f>
        <v/>
      </c>
      <c r="K31" s="383" t="str">
        <f>IFERROR(ROUND(AVERAGE(Ditari!K77),0),"")</f>
        <v/>
      </c>
      <c r="L31" s="383" t="str">
        <f>IFERROR(ROUND(AVERAGE(Ditari!L77),0),"")</f>
        <v/>
      </c>
      <c r="M31" s="383" t="str">
        <f>IFERROR(ROUND(AVERAGE(Ditari!M77),0),"")</f>
        <v/>
      </c>
      <c r="N31" s="383" t="str">
        <f>IFERROR(ROUND(AVERAGE(Ditari!N77),0),"")</f>
        <v/>
      </c>
      <c r="O31" s="383" t="str">
        <f>IFERROR(ROUND(AVERAGE(Ditari!O77),0),"")</f>
        <v/>
      </c>
      <c r="P31" s="383" t="str">
        <f>IFERROR(ROUND(AVERAGE(Ditari!P77),0),"")</f>
        <v/>
      </c>
      <c r="Q31" s="383" t="str">
        <f>IFERROR(ROUND(AVERAGE(Ditari!Q77),0),"")</f>
        <v/>
      </c>
      <c r="R31" s="383" t="str">
        <f>IFERROR(ROUND(AVERAGE(Ditari!R77),0),"")</f>
        <v/>
      </c>
      <c r="S31" s="383" t="str">
        <f>IFERROR(ROUND(AVERAGE(Ditari!S77),0),"")</f>
        <v/>
      </c>
      <c r="T31" s="383" t="str">
        <f>IFERROR(ROUND(AVERAGE(Ditari!T77),0),"")</f>
        <v/>
      </c>
      <c r="U31" s="383" t="str">
        <f>IFERROR(ROUND(AVERAGE(Ditari!U77),0),"")</f>
        <v/>
      </c>
      <c r="V31" s="383" t="str">
        <f>IFERROR(ROUND(AVERAGE(Ditari!V77),0),"")</f>
        <v/>
      </c>
      <c r="W31" s="383" t="str">
        <f>IFERROR(ROUND(AVERAGE(Ditari!W77),0),"")</f>
        <v/>
      </c>
      <c r="X31" s="383" t="str">
        <f>IFERROR(ROUND(AVERAGE(Ditari!X77),0),"")</f>
        <v/>
      </c>
      <c r="Y31" s="383" t="str">
        <f>IFERROR(ROUND(AVERAGE(Ditari!Y77),0),"")</f>
        <v/>
      </c>
      <c r="Z31" s="383" t="str">
        <f>IFERROR(ROUND(AVERAGE(Ditari!Z77),0),"")</f>
        <v/>
      </c>
      <c r="AA31" s="386" t="str">
        <f>IFERROR(ROUND(AVERAGE(Ditari!AA77),0),"")</f>
        <v/>
      </c>
      <c r="AB31" s="387" t="str">
        <f>IFERROR(ROUND(AVERAGE(Ditari!AB77),0),"")</f>
        <v/>
      </c>
      <c r="AC31" s="712" t="e">
        <f t="shared" si="0"/>
        <v>#DIV/0!</v>
      </c>
      <c r="AD31" s="191">
        <f t="shared" si="2"/>
        <v>0</v>
      </c>
      <c r="AE31" s="192" t="e">
        <f t="shared" si="1"/>
        <v>#DIV/0!</v>
      </c>
    </row>
    <row r="32" spans="1:31" ht="17.100000000000001" customHeight="1" x14ac:dyDescent="0.3">
      <c r="A32" s="187">
        <v>26</v>
      </c>
      <c r="B32" s="869">
        <f>Ditari!B80</f>
        <v>0</v>
      </c>
      <c r="C32" s="870"/>
      <c r="D32" s="197">
        <f>Ditari!D80</f>
        <v>0</v>
      </c>
      <c r="E32" s="284" t="s">
        <v>119</v>
      </c>
      <c r="F32" s="383" t="str">
        <f>IFERROR(ROUND(AVERAGE(Ditari!F80),0),"")</f>
        <v/>
      </c>
      <c r="G32" s="383" t="str">
        <f>IFERROR(ROUND(AVERAGE(Ditari!G80),0),"")</f>
        <v/>
      </c>
      <c r="H32" s="383" t="str">
        <f>IFERROR(ROUND(AVERAGE(Ditari!H80),0),"")</f>
        <v/>
      </c>
      <c r="I32" s="383" t="str">
        <f>IFERROR(ROUND(AVERAGE(Ditari!I80),0),"")</f>
        <v/>
      </c>
      <c r="J32" s="383" t="str">
        <f>IFERROR(ROUND(AVERAGE(Ditari!J80),0),"")</f>
        <v/>
      </c>
      <c r="K32" s="383" t="str">
        <f>IFERROR(ROUND(AVERAGE(Ditari!K80),0),"")</f>
        <v/>
      </c>
      <c r="L32" s="383" t="str">
        <f>IFERROR(ROUND(AVERAGE(Ditari!L80),0),"")</f>
        <v/>
      </c>
      <c r="M32" s="383" t="str">
        <f>IFERROR(ROUND(AVERAGE(Ditari!M80),0),"")</f>
        <v/>
      </c>
      <c r="N32" s="383" t="str">
        <f>IFERROR(ROUND(AVERAGE(Ditari!N80),0),"")</f>
        <v/>
      </c>
      <c r="O32" s="383" t="str">
        <f>IFERROR(ROUND(AVERAGE(Ditari!O80),0),"")</f>
        <v/>
      </c>
      <c r="P32" s="383" t="str">
        <f>IFERROR(ROUND(AVERAGE(Ditari!P80),0),"")</f>
        <v/>
      </c>
      <c r="Q32" s="383" t="str">
        <f>IFERROR(ROUND(AVERAGE(Ditari!Q80),0),"")</f>
        <v/>
      </c>
      <c r="R32" s="383" t="str">
        <f>IFERROR(ROUND(AVERAGE(Ditari!R80),0),"")</f>
        <v/>
      </c>
      <c r="S32" s="383" t="str">
        <f>IFERROR(ROUND(AVERAGE(Ditari!S80),0),"")</f>
        <v/>
      </c>
      <c r="T32" s="383" t="str">
        <f>IFERROR(ROUND(AVERAGE(Ditari!T80),0),"")</f>
        <v/>
      </c>
      <c r="U32" s="383" t="str">
        <f>IFERROR(ROUND(AVERAGE(Ditari!U80),0),"")</f>
        <v/>
      </c>
      <c r="V32" s="383" t="str">
        <f>IFERROR(ROUND(AVERAGE(Ditari!V80),0),"")</f>
        <v/>
      </c>
      <c r="W32" s="383" t="str">
        <f>IFERROR(ROUND(AVERAGE(Ditari!W80),0),"")</f>
        <v/>
      </c>
      <c r="X32" s="383" t="str">
        <f>IFERROR(ROUND(AVERAGE(Ditari!X80),0),"")</f>
        <v/>
      </c>
      <c r="Y32" s="383" t="str">
        <f>IFERROR(ROUND(AVERAGE(Ditari!Y80),0),"")</f>
        <v/>
      </c>
      <c r="Z32" s="383" t="str">
        <f>IFERROR(ROUND(AVERAGE(Ditari!Z80),0),"")</f>
        <v/>
      </c>
      <c r="AA32" s="386" t="str">
        <f>IFERROR(ROUND(AVERAGE(Ditari!AA80),0),"")</f>
        <v/>
      </c>
      <c r="AB32" s="387" t="str">
        <f>IFERROR(ROUND(AVERAGE(Ditari!AB80),0),"")</f>
        <v/>
      </c>
      <c r="AC32" s="712" t="e">
        <f t="shared" si="0"/>
        <v>#DIV/0!</v>
      </c>
      <c r="AD32" s="191">
        <f t="shared" si="2"/>
        <v>0</v>
      </c>
      <c r="AE32" s="192" t="e">
        <f t="shared" si="1"/>
        <v>#DIV/0!</v>
      </c>
    </row>
    <row r="33" spans="1:31" ht="17.100000000000001" customHeight="1" x14ac:dyDescent="0.3">
      <c r="A33" s="187">
        <v>27</v>
      </c>
      <c r="B33" s="869">
        <f>Ditari!B83</f>
        <v>0</v>
      </c>
      <c r="C33" s="870"/>
      <c r="D33" s="197">
        <f>Ditari!D83</f>
        <v>0</v>
      </c>
      <c r="E33" s="284" t="s">
        <v>119</v>
      </c>
      <c r="F33" s="383" t="str">
        <f>IFERROR(ROUND(AVERAGE(Ditari!F83),0),"")</f>
        <v/>
      </c>
      <c r="G33" s="383" t="str">
        <f>IFERROR(ROUND(AVERAGE(Ditari!G83),0),"")</f>
        <v/>
      </c>
      <c r="H33" s="383" t="str">
        <f>IFERROR(ROUND(AVERAGE(Ditari!H83),0),"")</f>
        <v/>
      </c>
      <c r="I33" s="383" t="str">
        <f>IFERROR(ROUND(AVERAGE(Ditari!I83),0),"")</f>
        <v/>
      </c>
      <c r="J33" s="383" t="str">
        <f>IFERROR(ROUND(AVERAGE(Ditari!J83),0),"")</f>
        <v/>
      </c>
      <c r="K33" s="383" t="str">
        <f>IFERROR(ROUND(AVERAGE(Ditari!K83),0),"")</f>
        <v/>
      </c>
      <c r="L33" s="383" t="str">
        <f>IFERROR(ROUND(AVERAGE(Ditari!L83),0),"")</f>
        <v/>
      </c>
      <c r="M33" s="383" t="str">
        <f>IFERROR(ROUND(AVERAGE(Ditari!M83),0),"")</f>
        <v/>
      </c>
      <c r="N33" s="383" t="str">
        <f>IFERROR(ROUND(AVERAGE(Ditari!N83),0),"")</f>
        <v/>
      </c>
      <c r="O33" s="383" t="str">
        <f>IFERROR(ROUND(AVERAGE(Ditari!O83),0),"")</f>
        <v/>
      </c>
      <c r="P33" s="383" t="str">
        <f>IFERROR(ROUND(AVERAGE(Ditari!P83),0),"")</f>
        <v/>
      </c>
      <c r="Q33" s="383" t="str">
        <f>IFERROR(ROUND(AVERAGE(Ditari!Q83),0),"")</f>
        <v/>
      </c>
      <c r="R33" s="383" t="str">
        <f>IFERROR(ROUND(AVERAGE(Ditari!R83),0),"")</f>
        <v/>
      </c>
      <c r="S33" s="383" t="str">
        <f>IFERROR(ROUND(AVERAGE(Ditari!S83),0),"")</f>
        <v/>
      </c>
      <c r="T33" s="383" t="str">
        <f>IFERROR(ROUND(AVERAGE(Ditari!T83),0),"")</f>
        <v/>
      </c>
      <c r="U33" s="383" t="str">
        <f>IFERROR(ROUND(AVERAGE(Ditari!U83),0),"")</f>
        <v/>
      </c>
      <c r="V33" s="383" t="str">
        <f>IFERROR(ROUND(AVERAGE(Ditari!V83),0),"")</f>
        <v/>
      </c>
      <c r="W33" s="383" t="str">
        <f>IFERROR(ROUND(AVERAGE(Ditari!W83),0),"")</f>
        <v/>
      </c>
      <c r="X33" s="383" t="str">
        <f>IFERROR(ROUND(AVERAGE(Ditari!X83),0),"")</f>
        <v/>
      </c>
      <c r="Y33" s="383" t="str">
        <f>IFERROR(ROUND(AVERAGE(Ditari!Y83),0),"")</f>
        <v/>
      </c>
      <c r="Z33" s="383" t="str">
        <f>IFERROR(ROUND(AVERAGE(Ditari!Z83),0),"")</f>
        <v/>
      </c>
      <c r="AA33" s="386" t="str">
        <f>IFERROR(ROUND(AVERAGE(Ditari!AA83),0),"")</f>
        <v/>
      </c>
      <c r="AB33" s="387" t="str">
        <f>IFERROR(ROUND(AVERAGE(Ditari!AB83),0),"")</f>
        <v/>
      </c>
      <c r="AC33" s="712" t="e">
        <f t="shared" si="0"/>
        <v>#DIV/0!</v>
      </c>
      <c r="AD33" s="191">
        <f t="shared" si="2"/>
        <v>0</v>
      </c>
      <c r="AE33" s="192" t="e">
        <f t="shared" si="1"/>
        <v>#DIV/0!</v>
      </c>
    </row>
    <row r="34" spans="1:31" ht="17.100000000000001" customHeight="1" x14ac:dyDescent="0.3">
      <c r="A34" s="187">
        <v>28</v>
      </c>
      <c r="B34" s="869">
        <f>Ditari!B86</f>
        <v>0</v>
      </c>
      <c r="C34" s="870"/>
      <c r="D34" s="197">
        <f>Ditari!D86</f>
        <v>0</v>
      </c>
      <c r="E34" s="284" t="s">
        <v>119</v>
      </c>
      <c r="F34" s="383" t="str">
        <f>IFERROR(ROUND(AVERAGE(Ditari!F86),0),"")</f>
        <v/>
      </c>
      <c r="G34" s="383" t="str">
        <f>IFERROR(ROUND(AVERAGE(Ditari!G86),0),"")</f>
        <v/>
      </c>
      <c r="H34" s="383" t="str">
        <f>IFERROR(ROUND(AVERAGE(Ditari!H86),0),"")</f>
        <v/>
      </c>
      <c r="I34" s="383" t="str">
        <f>IFERROR(ROUND(AVERAGE(Ditari!I86),0),"")</f>
        <v/>
      </c>
      <c r="J34" s="383" t="str">
        <f>IFERROR(ROUND(AVERAGE(Ditari!J86),0),"")</f>
        <v/>
      </c>
      <c r="K34" s="383" t="str">
        <f>IFERROR(ROUND(AVERAGE(Ditari!K86),0),"")</f>
        <v/>
      </c>
      <c r="L34" s="383" t="str">
        <f>IFERROR(ROUND(AVERAGE(Ditari!L86),0),"")</f>
        <v/>
      </c>
      <c r="M34" s="383" t="str">
        <f>IFERROR(ROUND(AVERAGE(Ditari!M86),0),"")</f>
        <v/>
      </c>
      <c r="N34" s="383" t="str">
        <f>IFERROR(ROUND(AVERAGE(Ditari!N86),0),"")</f>
        <v/>
      </c>
      <c r="O34" s="383" t="str">
        <f>IFERROR(ROUND(AVERAGE(Ditari!O86),0),"")</f>
        <v/>
      </c>
      <c r="P34" s="383" t="str">
        <f>IFERROR(ROUND(AVERAGE(Ditari!P86),0),"")</f>
        <v/>
      </c>
      <c r="Q34" s="383" t="str">
        <f>IFERROR(ROUND(AVERAGE(Ditari!Q86),0),"")</f>
        <v/>
      </c>
      <c r="R34" s="383" t="str">
        <f>IFERROR(ROUND(AVERAGE(Ditari!R86),0),"")</f>
        <v/>
      </c>
      <c r="S34" s="383" t="str">
        <f>IFERROR(ROUND(AVERAGE(Ditari!S86),0),"")</f>
        <v/>
      </c>
      <c r="T34" s="383" t="str">
        <f>IFERROR(ROUND(AVERAGE(Ditari!T86),0),"")</f>
        <v/>
      </c>
      <c r="U34" s="383" t="str">
        <f>IFERROR(ROUND(AVERAGE(Ditari!U86),0),"")</f>
        <v/>
      </c>
      <c r="V34" s="383" t="str">
        <f>IFERROR(ROUND(AVERAGE(Ditari!V86),0),"")</f>
        <v/>
      </c>
      <c r="W34" s="383" t="str">
        <f>IFERROR(ROUND(AVERAGE(Ditari!W86),0),"")</f>
        <v/>
      </c>
      <c r="X34" s="383" t="str">
        <f>IFERROR(ROUND(AVERAGE(Ditari!X86),0),"")</f>
        <v/>
      </c>
      <c r="Y34" s="383" t="str">
        <f>IFERROR(ROUND(AVERAGE(Ditari!Y86),0),"")</f>
        <v/>
      </c>
      <c r="Z34" s="383" t="str">
        <f>IFERROR(ROUND(AVERAGE(Ditari!Z86),0),"")</f>
        <v/>
      </c>
      <c r="AA34" s="386" t="str">
        <f>IFERROR(ROUND(AVERAGE(Ditari!AA86),0),"")</f>
        <v/>
      </c>
      <c r="AB34" s="387" t="str">
        <f>IFERROR(ROUND(AVERAGE(Ditari!AB86),0),"")</f>
        <v/>
      </c>
      <c r="AC34" s="712" t="e">
        <f t="shared" si="0"/>
        <v>#DIV/0!</v>
      </c>
      <c r="AD34" s="191">
        <f t="shared" si="2"/>
        <v>0</v>
      </c>
      <c r="AE34" s="192" t="e">
        <f t="shared" si="1"/>
        <v>#DIV/0!</v>
      </c>
    </row>
    <row r="35" spans="1:31" ht="17.100000000000001" customHeight="1" x14ac:dyDescent="0.3">
      <c r="A35" s="187">
        <v>29</v>
      </c>
      <c r="B35" s="869">
        <f>Ditari!B89</f>
        <v>0</v>
      </c>
      <c r="C35" s="870"/>
      <c r="D35" s="197">
        <f>Ditari!D89</f>
        <v>0</v>
      </c>
      <c r="E35" s="284" t="s">
        <v>119</v>
      </c>
      <c r="F35" s="383" t="str">
        <f>IFERROR(ROUND(AVERAGE(Ditari!F89),0),"")</f>
        <v/>
      </c>
      <c r="G35" s="383" t="str">
        <f>IFERROR(ROUND(AVERAGE(Ditari!G89),0),"")</f>
        <v/>
      </c>
      <c r="H35" s="383" t="str">
        <f>IFERROR(ROUND(AVERAGE(Ditari!H89),0),"")</f>
        <v/>
      </c>
      <c r="I35" s="383" t="str">
        <f>IFERROR(ROUND(AVERAGE(Ditari!I89),0),"")</f>
        <v/>
      </c>
      <c r="J35" s="383" t="str">
        <f>IFERROR(ROUND(AVERAGE(Ditari!J89),0),"")</f>
        <v/>
      </c>
      <c r="K35" s="383" t="str">
        <f>IFERROR(ROUND(AVERAGE(Ditari!K89),0),"")</f>
        <v/>
      </c>
      <c r="L35" s="383" t="str">
        <f>IFERROR(ROUND(AVERAGE(Ditari!L89),0),"")</f>
        <v/>
      </c>
      <c r="M35" s="383" t="str">
        <f>IFERROR(ROUND(AVERAGE(Ditari!M89),0),"")</f>
        <v/>
      </c>
      <c r="N35" s="383" t="str">
        <f>IFERROR(ROUND(AVERAGE(Ditari!N89),0),"")</f>
        <v/>
      </c>
      <c r="O35" s="383" t="str">
        <f>IFERROR(ROUND(AVERAGE(Ditari!O89),0),"")</f>
        <v/>
      </c>
      <c r="P35" s="383" t="str">
        <f>IFERROR(ROUND(AVERAGE(Ditari!P89),0),"")</f>
        <v/>
      </c>
      <c r="Q35" s="383" t="str">
        <f>IFERROR(ROUND(AVERAGE(Ditari!Q89),0),"")</f>
        <v/>
      </c>
      <c r="R35" s="383" t="str">
        <f>IFERROR(ROUND(AVERAGE(Ditari!R89),0),"")</f>
        <v/>
      </c>
      <c r="S35" s="383" t="str">
        <f>IFERROR(ROUND(AVERAGE(Ditari!S89),0),"")</f>
        <v/>
      </c>
      <c r="T35" s="383" t="str">
        <f>IFERROR(ROUND(AVERAGE(Ditari!T89),0),"")</f>
        <v/>
      </c>
      <c r="U35" s="383" t="str">
        <f>IFERROR(ROUND(AVERAGE(Ditari!U89),0),"")</f>
        <v/>
      </c>
      <c r="V35" s="383" t="str">
        <f>IFERROR(ROUND(AVERAGE(Ditari!V89),0),"")</f>
        <v/>
      </c>
      <c r="W35" s="383" t="str">
        <f>IFERROR(ROUND(AVERAGE(Ditari!W89),0),"")</f>
        <v/>
      </c>
      <c r="X35" s="383" t="str">
        <f>IFERROR(ROUND(AVERAGE(Ditari!X89),0),"")</f>
        <v/>
      </c>
      <c r="Y35" s="383" t="str">
        <f>IFERROR(ROUND(AVERAGE(Ditari!Y89),0),"")</f>
        <v/>
      </c>
      <c r="Z35" s="383" t="str">
        <f>IFERROR(ROUND(AVERAGE(Ditari!Z89),0),"")</f>
        <v/>
      </c>
      <c r="AA35" s="386" t="str">
        <f>IFERROR(ROUND(AVERAGE(Ditari!AA89),0),"")</f>
        <v/>
      </c>
      <c r="AB35" s="387" t="str">
        <f>IFERROR(ROUND(AVERAGE(Ditari!AB89),0),"")</f>
        <v/>
      </c>
      <c r="AC35" s="712" t="e">
        <f t="shared" si="0"/>
        <v>#DIV/0!</v>
      </c>
      <c r="AD35" s="191">
        <f t="shared" si="2"/>
        <v>0</v>
      </c>
      <c r="AE35" s="192" t="e">
        <f t="shared" si="1"/>
        <v>#DIV/0!</v>
      </c>
    </row>
    <row r="36" spans="1:31" ht="17.100000000000001" customHeight="1" x14ac:dyDescent="0.3">
      <c r="A36" s="187">
        <v>30</v>
      </c>
      <c r="B36" s="869">
        <f>Ditari!B92</f>
        <v>0</v>
      </c>
      <c r="C36" s="870"/>
      <c r="D36" s="197">
        <f>Ditari!D92</f>
        <v>0</v>
      </c>
      <c r="E36" s="284" t="s">
        <v>119</v>
      </c>
      <c r="F36" s="383" t="str">
        <f>IFERROR(ROUND(AVERAGE(Ditari!F92),0),"")</f>
        <v/>
      </c>
      <c r="G36" s="383" t="str">
        <f>IFERROR(ROUND(AVERAGE(Ditari!G92),0),"")</f>
        <v/>
      </c>
      <c r="H36" s="383" t="str">
        <f>IFERROR(ROUND(AVERAGE(Ditari!H92),0),"")</f>
        <v/>
      </c>
      <c r="I36" s="383" t="str">
        <f>IFERROR(ROUND(AVERAGE(Ditari!I92),0),"")</f>
        <v/>
      </c>
      <c r="J36" s="383" t="str">
        <f>IFERROR(ROUND(AVERAGE(Ditari!J92),0),"")</f>
        <v/>
      </c>
      <c r="K36" s="383" t="str">
        <f>IFERROR(ROUND(AVERAGE(Ditari!K92),0),"")</f>
        <v/>
      </c>
      <c r="L36" s="383" t="str">
        <f>IFERROR(ROUND(AVERAGE(Ditari!L92),0),"")</f>
        <v/>
      </c>
      <c r="M36" s="383" t="str">
        <f>IFERROR(ROUND(AVERAGE(Ditari!M92),0),"")</f>
        <v/>
      </c>
      <c r="N36" s="383" t="str">
        <f>IFERROR(ROUND(AVERAGE(Ditari!N92),0),"")</f>
        <v/>
      </c>
      <c r="O36" s="383" t="str">
        <f>IFERROR(ROUND(AVERAGE(Ditari!O92),0),"")</f>
        <v/>
      </c>
      <c r="P36" s="383" t="str">
        <f>IFERROR(ROUND(AVERAGE(Ditari!P92),0),"")</f>
        <v/>
      </c>
      <c r="Q36" s="383" t="str">
        <f>IFERROR(ROUND(AVERAGE(Ditari!Q92),0),"")</f>
        <v/>
      </c>
      <c r="R36" s="383" t="str">
        <f>IFERROR(ROUND(AVERAGE(Ditari!R92),0),"")</f>
        <v/>
      </c>
      <c r="S36" s="383" t="str">
        <f>IFERROR(ROUND(AVERAGE(Ditari!S92),0),"")</f>
        <v/>
      </c>
      <c r="T36" s="383" t="str">
        <f>IFERROR(ROUND(AVERAGE(Ditari!T92),0),"")</f>
        <v/>
      </c>
      <c r="U36" s="383" t="str">
        <f>IFERROR(ROUND(AVERAGE(Ditari!U92),0),"")</f>
        <v/>
      </c>
      <c r="V36" s="383" t="str">
        <f>IFERROR(ROUND(AVERAGE(Ditari!V92),0),"")</f>
        <v/>
      </c>
      <c r="W36" s="383" t="str">
        <f>IFERROR(ROUND(AVERAGE(Ditari!W92),0),"")</f>
        <v/>
      </c>
      <c r="X36" s="383" t="str">
        <f>IFERROR(ROUND(AVERAGE(Ditari!X92),0),"")</f>
        <v/>
      </c>
      <c r="Y36" s="383" t="str">
        <f>IFERROR(ROUND(AVERAGE(Ditari!Y92),0),"")</f>
        <v/>
      </c>
      <c r="Z36" s="383" t="str">
        <f>IFERROR(ROUND(AVERAGE(Ditari!Z92),0),"")</f>
        <v/>
      </c>
      <c r="AA36" s="386" t="str">
        <f>IFERROR(ROUND(AVERAGE(Ditari!AA92),0),"")</f>
        <v/>
      </c>
      <c r="AB36" s="387" t="str">
        <f>IFERROR(ROUND(AVERAGE(Ditari!AB92),0),"")</f>
        <v/>
      </c>
      <c r="AC36" s="712" t="e">
        <f t="shared" si="0"/>
        <v>#DIV/0!</v>
      </c>
      <c r="AD36" s="191">
        <f t="shared" si="2"/>
        <v>0</v>
      </c>
      <c r="AE36" s="192" t="e">
        <f t="shared" si="1"/>
        <v>#DIV/0!</v>
      </c>
    </row>
    <row r="37" spans="1:31" ht="17.100000000000001" customHeight="1" x14ac:dyDescent="0.3">
      <c r="A37" s="187">
        <v>31</v>
      </c>
      <c r="B37" s="869">
        <f>Ditari!B95</f>
        <v>0</v>
      </c>
      <c r="C37" s="870"/>
      <c r="D37" s="197">
        <f>Ditari!D95</f>
        <v>0</v>
      </c>
      <c r="E37" s="284" t="s">
        <v>119</v>
      </c>
      <c r="F37" s="383" t="str">
        <f>IFERROR(ROUND(AVERAGE(Ditari!F95),0),"")</f>
        <v/>
      </c>
      <c r="G37" s="383" t="str">
        <f>IFERROR(ROUND(AVERAGE(Ditari!G95),0),"")</f>
        <v/>
      </c>
      <c r="H37" s="383" t="str">
        <f>IFERROR(ROUND(AVERAGE(Ditari!H95),0),"")</f>
        <v/>
      </c>
      <c r="I37" s="383" t="str">
        <f>IFERROR(ROUND(AVERAGE(Ditari!I95),0),"")</f>
        <v/>
      </c>
      <c r="J37" s="383" t="str">
        <f>IFERROR(ROUND(AVERAGE(Ditari!J95),0),"")</f>
        <v/>
      </c>
      <c r="K37" s="383" t="str">
        <f>IFERROR(ROUND(AVERAGE(Ditari!K95),0),"")</f>
        <v/>
      </c>
      <c r="L37" s="383" t="str">
        <f>IFERROR(ROUND(AVERAGE(Ditari!L95),0),"")</f>
        <v/>
      </c>
      <c r="M37" s="383" t="str">
        <f>IFERROR(ROUND(AVERAGE(Ditari!M95),0),"")</f>
        <v/>
      </c>
      <c r="N37" s="383" t="str">
        <f>IFERROR(ROUND(AVERAGE(Ditari!N95),0),"")</f>
        <v/>
      </c>
      <c r="O37" s="383" t="str">
        <f>IFERROR(ROUND(AVERAGE(Ditari!O95),0),"")</f>
        <v/>
      </c>
      <c r="P37" s="383" t="str">
        <f>IFERROR(ROUND(AVERAGE(Ditari!P95),0),"")</f>
        <v/>
      </c>
      <c r="Q37" s="383" t="str">
        <f>IFERROR(ROUND(AVERAGE(Ditari!Q95),0),"")</f>
        <v/>
      </c>
      <c r="R37" s="383" t="str">
        <f>IFERROR(ROUND(AVERAGE(Ditari!R95),0),"")</f>
        <v/>
      </c>
      <c r="S37" s="383" t="str">
        <f>IFERROR(ROUND(AVERAGE(Ditari!S95),0),"")</f>
        <v/>
      </c>
      <c r="T37" s="383" t="str">
        <f>IFERROR(ROUND(AVERAGE(Ditari!T95),0),"")</f>
        <v/>
      </c>
      <c r="U37" s="383" t="str">
        <f>IFERROR(ROUND(AVERAGE(Ditari!U95),0),"")</f>
        <v/>
      </c>
      <c r="V37" s="383" t="str">
        <f>IFERROR(ROUND(AVERAGE(Ditari!V95),0),"")</f>
        <v/>
      </c>
      <c r="W37" s="383" t="str">
        <f>IFERROR(ROUND(AVERAGE(Ditari!W95),0),"")</f>
        <v/>
      </c>
      <c r="X37" s="383" t="str">
        <f>IFERROR(ROUND(AVERAGE(Ditari!X95),0),"")</f>
        <v/>
      </c>
      <c r="Y37" s="383" t="str">
        <f>IFERROR(ROUND(AVERAGE(Ditari!Y95),0),"")</f>
        <v/>
      </c>
      <c r="Z37" s="383" t="str">
        <f>IFERROR(ROUND(AVERAGE(Ditari!Z95),0),"")</f>
        <v/>
      </c>
      <c r="AA37" s="386" t="str">
        <f>IFERROR(ROUND(AVERAGE(Ditari!AA95),0),"")</f>
        <v/>
      </c>
      <c r="AB37" s="387" t="str">
        <f>IFERROR(ROUND(AVERAGE(Ditari!AB95),0),"")</f>
        <v/>
      </c>
      <c r="AC37" s="712" t="e">
        <f t="shared" si="0"/>
        <v>#DIV/0!</v>
      </c>
      <c r="AD37" s="191">
        <f t="shared" si="2"/>
        <v>0</v>
      </c>
      <c r="AE37" s="192" t="e">
        <f t="shared" si="1"/>
        <v>#DIV/0!</v>
      </c>
    </row>
    <row r="38" spans="1:31" ht="17.100000000000001" customHeight="1" x14ac:dyDescent="0.3">
      <c r="A38" s="187">
        <v>32</v>
      </c>
      <c r="B38" s="869">
        <f>Ditari!B98</f>
        <v>0</v>
      </c>
      <c r="C38" s="870"/>
      <c r="D38" s="197">
        <f>Ditari!D98</f>
        <v>0</v>
      </c>
      <c r="E38" s="284" t="s">
        <v>119</v>
      </c>
      <c r="F38" s="383" t="str">
        <f>IFERROR(ROUND(AVERAGE(Ditari!F98),0),"")</f>
        <v/>
      </c>
      <c r="G38" s="383" t="str">
        <f>IFERROR(ROUND(AVERAGE(Ditari!G98),0),"")</f>
        <v/>
      </c>
      <c r="H38" s="383" t="str">
        <f>IFERROR(ROUND(AVERAGE(Ditari!H98),0),"")</f>
        <v/>
      </c>
      <c r="I38" s="383" t="str">
        <f>IFERROR(ROUND(AVERAGE(Ditari!I98),0),"")</f>
        <v/>
      </c>
      <c r="J38" s="383" t="str">
        <f>IFERROR(ROUND(AVERAGE(Ditari!J98),0),"")</f>
        <v/>
      </c>
      <c r="K38" s="383" t="str">
        <f>IFERROR(ROUND(AVERAGE(Ditari!K98),0),"")</f>
        <v/>
      </c>
      <c r="L38" s="383" t="str">
        <f>IFERROR(ROUND(AVERAGE(Ditari!L98),0),"")</f>
        <v/>
      </c>
      <c r="M38" s="383" t="str">
        <f>IFERROR(ROUND(AVERAGE(Ditari!M98),0),"")</f>
        <v/>
      </c>
      <c r="N38" s="383" t="str">
        <f>IFERROR(ROUND(AVERAGE(Ditari!N98),0),"")</f>
        <v/>
      </c>
      <c r="O38" s="383" t="str">
        <f>IFERROR(ROUND(AVERAGE(Ditari!O98),0),"")</f>
        <v/>
      </c>
      <c r="P38" s="383" t="str">
        <f>IFERROR(ROUND(AVERAGE(Ditari!P98),0),"")</f>
        <v/>
      </c>
      <c r="Q38" s="383" t="str">
        <f>IFERROR(ROUND(AVERAGE(Ditari!Q98),0),"")</f>
        <v/>
      </c>
      <c r="R38" s="383" t="str">
        <f>IFERROR(ROUND(AVERAGE(Ditari!R98),0),"")</f>
        <v/>
      </c>
      <c r="S38" s="383" t="str">
        <f>IFERROR(ROUND(AVERAGE(Ditari!S98),0),"")</f>
        <v/>
      </c>
      <c r="T38" s="383" t="str">
        <f>IFERROR(ROUND(AVERAGE(Ditari!T98),0),"")</f>
        <v/>
      </c>
      <c r="U38" s="383" t="str">
        <f>IFERROR(ROUND(AVERAGE(Ditari!U98),0),"")</f>
        <v/>
      </c>
      <c r="V38" s="383" t="str">
        <f>IFERROR(ROUND(AVERAGE(Ditari!V98),0),"")</f>
        <v/>
      </c>
      <c r="W38" s="383" t="str">
        <f>IFERROR(ROUND(AVERAGE(Ditari!W98),0),"")</f>
        <v/>
      </c>
      <c r="X38" s="383" t="str">
        <f>IFERROR(ROUND(AVERAGE(Ditari!X98),0),"")</f>
        <v/>
      </c>
      <c r="Y38" s="383" t="str">
        <f>IFERROR(ROUND(AVERAGE(Ditari!Y98),0),"")</f>
        <v/>
      </c>
      <c r="Z38" s="383" t="str">
        <f>IFERROR(ROUND(AVERAGE(Ditari!Z98),0),"")</f>
        <v/>
      </c>
      <c r="AA38" s="386" t="str">
        <f>IFERROR(ROUND(AVERAGE(Ditari!AA98),0),"")</f>
        <v/>
      </c>
      <c r="AB38" s="387" t="str">
        <f>IFERROR(ROUND(AVERAGE(Ditari!AB98),0),"")</f>
        <v/>
      </c>
      <c r="AC38" s="712" t="e">
        <f t="shared" si="0"/>
        <v>#DIV/0!</v>
      </c>
      <c r="AD38" s="191">
        <f t="shared" si="2"/>
        <v>0</v>
      </c>
      <c r="AE38" s="192" t="e">
        <f t="shared" si="1"/>
        <v>#DIV/0!</v>
      </c>
    </row>
    <row r="39" spans="1:31" ht="17.100000000000001" customHeight="1" x14ac:dyDescent="0.3">
      <c r="A39" s="187">
        <v>33</v>
      </c>
      <c r="B39" s="869">
        <f>Ditari!B101</f>
        <v>0</v>
      </c>
      <c r="C39" s="870"/>
      <c r="D39" s="197">
        <f>Ditari!D101</f>
        <v>0</v>
      </c>
      <c r="E39" s="284" t="s">
        <v>119</v>
      </c>
      <c r="F39" s="383" t="str">
        <f>IFERROR(ROUND(AVERAGE(Ditari!F101),0),"")</f>
        <v/>
      </c>
      <c r="G39" s="383" t="str">
        <f>IFERROR(ROUND(AVERAGE(Ditari!G101),0),"")</f>
        <v/>
      </c>
      <c r="H39" s="383" t="str">
        <f>IFERROR(ROUND(AVERAGE(Ditari!H101),0),"")</f>
        <v/>
      </c>
      <c r="I39" s="383" t="str">
        <f>IFERROR(ROUND(AVERAGE(Ditari!I101),0),"")</f>
        <v/>
      </c>
      <c r="J39" s="383" t="str">
        <f>IFERROR(ROUND(AVERAGE(Ditari!J101),0),"")</f>
        <v/>
      </c>
      <c r="K39" s="383" t="str">
        <f>IFERROR(ROUND(AVERAGE(Ditari!K101),0),"")</f>
        <v/>
      </c>
      <c r="L39" s="383" t="str">
        <f>IFERROR(ROUND(AVERAGE(Ditari!L101),0),"")</f>
        <v/>
      </c>
      <c r="M39" s="383" t="str">
        <f>IFERROR(ROUND(AVERAGE(Ditari!M101),0),"")</f>
        <v/>
      </c>
      <c r="N39" s="383" t="str">
        <f>IFERROR(ROUND(AVERAGE(Ditari!N101),0),"")</f>
        <v/>
      </c>
      <c r="O39" s="383" t="str">
        <f>IFERROR(ROUND(AVERAGE(Ditari!O101),0),"")</f>
        <v/>
      </c>
      <c r="P39" s="383" t="str">
        <f>IFERROR(ROUND(AVERAGE(Ditari!P101),0),"")</f>
        <v/>
      </c>
      <c r="Q39" s="383" t="str">
        <f>IFERROR(ROUND(AVERAGE(Ditari!Q101),0),"")</f>
        <v/>
      </c>
      <c r="R39" s="383" t="str">
        <f>IFERROR(ROUND(AVERAGE(Ditari!R101),0),"")</f>
        <v/>
      </c>
      <c r="S39" s="383" t="str">
        <f>IFERROR(ROUND(AVERAGE(Ditari!S101),0),"")</f>
        <v/>
      </c>
      <c r="T39" s="383" t="str">
        <f>IFERROR(ROUND(AVERAGE(Ditari!T101),0),"")</f>
        <v/>
      </c>
      <c r="U39" s="383" t="str">
        <f>IFERROR(ROUND(AVERAGE(Ditari!U101),0),"")</f>
        <v/>
      </c>
      <c r="V39" s="383" t="str">
        <f>IFERROR(ROUND(AVERAGE(Ditari!V101),0),"")</f>
        <v/>
      </c>
      <c r="W39" s="383" t="str">
        <f>IFERROR(ROUND(AVERAGE(Ditari!W101),0),"")</f>
        <v/>
      </c>
      <c r="X39" s="383" t="str">
        <f>IFERROR(ROUND(AVERAGE(Ditari!X101),0),"")</f>
        <v/>
      </c>
      <c r="Y39" s="383" t="str">
        <f>IFERROR(ROUND(AVERAGE(Ditari!Y101),0),"")</f>
        <v/>
      </c>
      <c r="Z39" s="383" t="str">
        <f>IFERROR(ROUND(AVERAGE(Ditari!Z101),0),"")</f>
        <v/>
      </c>
      <c r="AA39" s="386" t="str">
        <f>IFERROR(ROUND(AVERAGE(Ditari!AA101),0),"")</f>
        <v/>
      </c>
      <c r="AB39" s="387" t="str">
        <f>IFERROR(ROUND(AVERAGE(Ditari!AB101),0),"")</f>
        <v/>
      </c>
      <c r="AC39" s="712" t="e">
        <f t="shared" si="0"/>
        <v>#DIV/0!</v>
      </c>
      <c r="AD39" s="191">
        <f t="shared" si="2"/>
        <v>0</v>
      </c>
      <c r="AE39" s="192" t="e">
        <f t="shared" si="1"/>
        <v>#DIV/0!</v>
      </c>
    </row>
    <row r="40" spans="1:31" ht="17.100000000000001" customHeight="1" x14ac:dyDescent="0.3">
      <c r="A40" s="187">
        <v>34</v>
      </c>
      <c r="B40" s="869">
        <f>Ditari!B104</f>
        <v>0</v>
      </c>
      <c r="C40" s="870"/>
      <c r="D40" s="197">
        <f>Ditari!D104</f>
        <v>0</v>
      </c>
      <c r="E40" s="284" t="s">
        <v>119</v>
      </c>
      <c r="F40" s="383" t="str">
        <f>IFERROR(ROUND(AVERAGE(Ditari!F104),0),"")</f>
        <v/>
      </c>
      <c r="G40" s="383" t="str">
        <f>IFERROR(ROUND(AVERAGE(Ditari!G104),0),"")</f>
        <v/>
      </c>
      <c r="H40" s="383" t="str">
        <f>IFERROR(ROUND(AVERAGE(Ditari!H104),0),"")</f>
        <v/>
      </c>
      <c r="I40" s="383" t="str">
        <f>IFERROR(ROUND(AVERAGE(Ditari!I104),0),"")</f>
        <v/>
      </c>
      <c r="J40" s="383" t="str">
        <f>IFERROR(ROUND(AVERAGE(Ditari!J104),0),"")</f>
        <v/>
      </c>
      <c r="K40" s="383" t="str">
        <f>IFERROR(ROUND(AVERAGE(Ditari!K104),0),"")</f>
        <v/>
      </c>
      <c r="L40" s="383" t="str">
        <f>IFERROR(ROUND(AVERAGE(Ditari!L104),0),"")</f>
        <v/>
      </c>
      <c r="M40" s="383" t="str">
        <f>IFERROR(ROUND(AVERAGE(Ditari!M104),0),"")</f>
        <v/>
      </c>
      <c r="N40" s="383" t="str">
        <f>IFERROR(ROUND(AVERAGE(Ditari!N104),0),"")</f>
        <v/>
      </c>
      <c r="O40" s="383" t="str">
        <f>IFERROR(ROUND(AVERAGE(Ditari!O104),0),"")</f>
        <v/>
      </c>
      <c r="P40" s="383" t="str">
        <f>IFERROR(ROUND(AVERAGE(Ditari!P104),0),"")</f>
        <v/>
      </c>
      <c r="Q40" s="383" t="str">
        <f>IFERROR(ROUND(AVERAGE(Ditari!Q104),0),"")</f>
        <v/>
      </c>
      <c r="R40" s="383" t="str">
        <f>IFERROR(ROUND(AVERAGE(Ditari!R104),0),"")</f>
        <v/>
      </c>
      <c r="S40" s="383" t="str">
        <f>IFERROR(ROUND(AVERAGE(Ditari!S104),0),"")</f>
        <v/>
      </c>
      <c r="T40" s="383" t="str">
        <f>IFERROR(ROUND(AVERAGE(Ditari!T104),0),"")</f>
        <v/>
      </c>
      <c r="U40" s="383" t="str">
        <f>IFERROR(ROUND(AVERAGE(Ditari!U104),0),"")</f>
        <v/>
      </c>
      <c r="V40" s="383" t="str">
        <f>IFERROR(ROUND(AVERAGE(Ditari!V104),0),"")</f>
        <v/>
      </c>
      <c r="W40" s="383" t="str">
        <f>IFERROR(ROUND(AVERAGE(Ditari!W104),0),"")</f>
        <v/>
      </c>
      <c r="X40" s="383" t="str">
        <f>IFERROR(ROUND(AVERAGE(Ditari!X104),0),"")</f>
        <v/>
      </c>
      <c r="Y40" s="383" t="str">
        <f>IFERROR(ROUND(AVERAGE(Ditari!Y104),0),"")</f>
        <v/>
      </c>
      <c r="Z40" s="383" t="str">
        <f>IFERROR(ROUND(AVERAGE(Ditari!Z104),0),"")</f>
        <v/>
      </c>
      <c r="AA40" s="386" t="str">
        <f>IFERROR(ROUND(AVERAGE(Ditari!AA104),0),"")</f>
        <v/>
      </c>
      <c r="AB40" s="387" t="str">
        <f>IFERROR(ROUND(AVERAGE(Ditari!AB104),0),"")</f>
        <v/>
      </c>
      <c r="AC40" s="712" t="e">
        <f t="shared" si="0"/>
        <v>#DIV/0!</v>
      </c>
      <c r="AD40" s="191">
        <f t="shared" si="2"/>
        <v>0</v>
      </c>
      <c r="AE40" s="192" t="e">
        <f t="shared" si="1"/>
        <v>#DIV/0!</v>
      </c>
    </row>
    <row r="41" spans="1:31" ht="17.100000000000001" customHeight="1" x14ac:dyDescent="0.3">
      <c r="A41" s="187">
        <v>35</v>
      </c>
      <c r="B41" s="869">
        <f>Ditari!B107</f>
        <v>0</v>
      </c>
      <c r="C41" s="870"/>
      <c r="D41" s="197">
        <f>Ditari!D107</f>
        <v>0</v>
      </c>
      <c r="E41" s="284" t="s">
        <v>119</v>
      </c>
      <c r="F41" s="383" t="str">
        <f>IFERROR(ROUND(AVERAGE(Ditari!F107),0),"")</f>
        <v/>
      </c>
      <c r="G41" s="383" t="str">
        <f>IFERROR(ROUND(AVERAGE(Ditari!G107),0),"")</f>
        <v/>
      </c>
      <c r="H41" s="383" t="str">
        <f>IFERROR(ROUND(AVERAGE(Ditari!H107),0),"")</f>
        <v/>
      </c>
      <c r="I41" s="383" t="str">
        <f>IFERROR(ROUND(AVERAGE(Ditari!I107),0),"")</f>
        <v/>
      </c>
      <c r="J41" s="383" t="str">
        <f>IFERROR(ROUND(AVERAGE(Ditari!J107),0),"")</f>
        <v/>
      </c>
      <c r="K41" s="383" t="str">
        <f>IFERROR(ROUND(AVERAGE(Ditari!K107),0),"")</f>
        <v/>
      </c>
      <c r="L41" s="383" t="str">
        <f>IFERROR(ROUND(AVERAGE(Ditari!L107),0),"")</f>
        <v/>
      </c>
      <c r="M41" s="383" t="str">
        <f>IFERROR(ROUND(AVERAGE(Ditari!M107),0),"")</f>
        <v/>
      </c>
      <c r="N41" s="383" t="str">
        <f>IFERROR(ROUND(AVERAGE(Ditari!N107),0),"")</f>
        <v/>
      </c>
      <c r="O41" s="383" t="str">
        <f>IFERROR(ROUND(AVERAGE(Ditari!O107),0),"")</f>
        <v/>
      </c>
      <c r="P41" s="383" t="str">
        <f>IFERROR(ROUND(AVERAGE(Ditari!P107),0),"")</f>
        <v/>
      </c>
      <c r="Q41" s="383" t="str">
        <f>IFERROR(ROUND(AVERAGE(Ditari!Q107),0),"")</f>
        <v/>
      </c>
      <c r="R41" s="383" t="str">
        <f>IFERROR(ROUND(AVERAGE(Ditari!R107),0),"")</f>
        <v/>
      </c>
      <c r="S41" s="383" t="str">
        <f>IFERROR(ROUND(AVERAGE(Ditari!S107),0),"")</f>
        <v/>
      </c>
      <c r="T41" s="383" t="str">
        <f>IFERROR(ROUND(AVERAGE(Ditari!T107),0),"")</f>
        <v/>
      </c>
      <c r="U41" s="383" t="str">
        <f>IFERROR(ROUND(AVERAGE(Ditari!U107),0),"")</f>
        <v/>
      </c>
      <c r="V41" s="383" t="str">
        <f>IFERROR(ROUND(AVERAGE(Ditari!V107),0),"")</f>
        <v/>
      </c>
      <c r="W41" s="383" t="str">
        <f>IFERROR(ROUND(AVERAGE(Ditari!W107),0),"")</f>
        <v/>
      </c>
      <c r="X41" s="383" t="str">
        <f>IFERROR(ROUND(AVERAGE(Ditari!X107),0),"")</f>
        <v/>
      </c>
      <c r="Y41" s="383" t="str">
        <f>IFERROR(ROUND(AVERAGE(Ditari!Y107),0),"")</f>
        <v/>
      </c>
      <c r="Z41" s="383" t="str">
        <f>IFERROR(ROUND(AVERAGE(Ditari!Z107),0),"")</f>
        <v/>
      </c>
      <c r="AA41" s="386" t="str">
        <f>IFERROR(ROUND(AVERAGE(Ditari!AA107),0),"")</f>
        <v/>
      </c>
      <c r="AB41" s="387" t="str">
        <f>IFERROR(ROUND(AVERAGE(Ditari!AB107),0),"")</f>
        <v/>
      </c>
      <c r="AC41" s="712" t="e">
        <f t="shared" si="0"/>
        <v>#DIV/0!</v>
      </c>
      <c r="AD41" s="191">
        <f t="shared" si="2"/>
        <v>0</v>
      </c>
      <c r="AE41" s="192" t="e">
        <f t="shared" si="1"/>
        <v>#DIV/0!</v>
      </c>
    </row>
    <row r="42" spans="1:31" ht="17.100000000000001" customHeight="1" x14ac:dyDescent="0.3">
      <c r="A42" s="187">
        <v>36</v>
      </c>
      <c r="B42" s="869">
        <f>Ditari!B110</f>
        <v>0</v>
      </c>
      <c r="C42" s="870"/>
      <c r="D42" s="197">
        <f>Ditari!D110</f>
        <v>0</v>
      </c>
      <c r="E42" s="284" t="s">
        <v>119</v>
      </c>
      <c r="F42" s="383" t="str">
        <f>IFERROR(ROUND(AVERAGE(Ditari!F110),0),"")</f>
        <v/>
      </c>
      <c r="G42" s="383" t="str">
        <f>IFERROR(ROUND(AVERAGE(Ditari!G110),0),"")</f>
        <v/>
      </c>
      <c r="H42" s="383" t="str">
        <f>IFERROR(ROUND(AVERAGE(Ditari!H110),0),"")</f>
        <v/>
      </c>
      <c r="I42" s="383" t="str">
        <f>IFERROR(ROUND(AVERAGE(Ditari!I110),0),"")</f>
        <v/>
      </c>
      <c r="J42" s="383" t="str">
        <f>IFERROR(ROUND(AVERAGE(Ditari!J110),0),"")</f>
        <v/>
      </c>
      <c r="K42" s="383" t="str">
        <f>IFERROR(ROUND(AVERAGE(Ditari!K110),0),"")</f>
        <v/>
      </c>
      <c r="L42" s="383" t="str">
        <f>IFERROR(ROUND(AVERAGE(Ditari!L110),0),"")</f>
        <v/>
      </c>
      <c r="M42" s="383" t="str">
        <f>IFERROR(ROUND(AVERAGE(Ditari!M110),0),"")</f>
        <v/>
      </c>
      <c r="N42" s="383" t="str">
        <f>IFERROR(ROUND(AVERAGE(Ditari!N110),0),"")</f>
        <v/>
      </c>
      <c r="O42" s="383" t="str">
        <f>IFERROR(ROUND(AVERAGE(Ditari!O110),0),"")</f>
        <v/>
      </c>
      <c r="P42" s="383" t="str">
        <f>IFERROR(ROUND(AVERAGE(Ditari!P110),0),"")</f>
        <v/>
      </c>
      <c r="Q42" s="383" t="str">
        <f>IFERROR(ROUND(AVERAGE(Ditari!Q110),0),"")</f>
        <v/>
      </c>
      <c r="R42" s="383" t="str">
        <f>IFERROR(ROUND(AVERAGE(Ditari!R110),0),"")</f>
        <v/>
      </c>
      <c r="S42" s="383" t="str">
        <f>IFERROR(ROUND(AVERAGE(Ditari!S110),0),"")</f>
        <v/>
      </c>
      <c r="T42" s="383" t="str">
        <f>IFERROR(ROUND(AVERAGE(Ditari!T110),0),"")</f>
        <v/>
      </c>
      <c r="U42" s="383" t="str">
        <f>IFERROR(ROUND(AVERAGE(Ditari!U110),0),"")</f>
        <v/>
      </c>
      <c r="V42" s="383" t="str">
        <f>IFERROR(ROUND(AVERAGE(Ditari!V110),0),"")</f>
        <v/>
      </c>
      <c r="W42" s="383" t="str">
        <f>IFERROR(ROUND(AVERAGE(Ditari!W110),0),"")</f>
        <v/>
      </c>
      <c r="X42" s="383" t="str">
        <f>IFERROR(ROUND(AVERAGE(Ditari!X110),0),"")</f>
        <v/>
      </c>
      <c r="Y42" s="383" t="str">
        <f>IFERROR(ROUND(AVERAGE(Ditari!Y110),0),"")</f>
        <v/>
      </c>
      <c r="Z42" s="383" t="str">
        <f>IFERROR(ROUND(AVERAGE(Ditari!Z110),0),"")</f>
        <v/>
      </c>
      <c r="AA42" s="386" t="str">
        <f>IFERROR(ROUND(AVERAGE(Ditari!AA110),0),"")</f>
        <v/>
      </c>
      <c r="AB42" s="387" t="str">
        <f>IFERROR(ROUND(AVERAGE(Ditari!AB110),0),"")</f>
        <v/>
      </c>
      <c r="AC42" s="712" t="e">
        <f t="shared" si="0"/>
        <v>#DIV/0!</v>
      </c>
      <c r="AD42" s="191">
        <f t="shared" si="2"/>
        <v>0</v>
      </c>
      <c r="AE42" s="192" t="e">
        <f t="shared" si="1"/>
        <v>#DIV/0!</v>
      </c>
    </row>
    <row r="43" spans="1:31" ht="17.100000000000001" customHeight="1" x14ac:dyDescent="0.3">
      <c r="A43" s="187">
        <v>37</v>
      </c>
      <c r="B43" s="869">
        <f>Ditari!B113</f>
        <v>0</v>
      </c>
      <c r="C43" s="870"/>
      <c r="D43" s="197">
        <f>Ditari!D113</f>
        <v>0</v>
      </c>
      <c r="E43" s="284" t="s">
        <v>119</v>
      </c>
      <c r="F43" s="383" t="str">
        <f>IFERROR(ROUND(AVERAGE(Ditari!F113),0),"")</f>
        <v/>
      </c>
      <c r="G43" s="383" t="str">
        <f>IFERROR(ROUND(AVERAGE(Ditari!G113),0),"")</f>
        <v/>
      </c>
      <c r="H43" s="383" t="str">
        <f>IFERROR(ROUND(AVERAGE(Ditari!H113),0),"")</f>
        <v/>
      </c>
      <c r="I43" s="383" t="str">
        <f>IFERROR(ROUND(AVERAGE(Ditari!I113),0),"")</f>
        <v/>
      </c>
      <c r="J43" s="383" t="str">
        <f>IFERROR(ROUND(AVERAGE(Ditari!J113),0),"")</f>
        <v/>
      </c>
      <c r="K43" s="383" t="str">
        <f>IFERROR(ROUND(AVERAGE(Ditari!K113),0),"")</f>
        <v/>
      </c>
      <c r="L43" s="383" t="str">
        <f>IFERROR(ROUND(AVERAGE(Ditari!L113),0),"")</f>
        <v/>
      </c>
      <c r="M43" s="383" t="str">
        <f>IFERROR(ROUND(AVERAGE(Ditari!M113),0),"")</f>
        <v/>
      </c>
      <c r="N43" s="383" t="str">
        <f>IFERROR(ROUND(AVERAGE(Ditari!N113),0),"")</f>
        <v/>
      </c>
      <c r="O43" s="383" t="str">
        <f>IFERROR(ROUND(AVERAGE(Ditari!O113),0),"")</f>
        <v/>
      </c>
      <c r="P43" s="383" t="str">
        <f>IFERROR(ROUND(AVERAGE(Ditari!P113),0),"")</f>
        <v/>
      </c>
      <c r="Q43" s="383" t="str">
        <f>IFERROR(ROUND(AVERAGE(Ditari!Q113),0),"")</f>
        <v/>
      </c>
      <c r="R43" s="383" t="str">
        <f>IFERROR(ROUND(AVERAGE(Ditari!R113),0),"")</f>
        <v/>
      </c>
      <c r="S43" s="383" t="str">
        <f>IFERROR(ROUND(AVERAGE(Ditari!S113),0),"")</f>
        <v/>
      </c>
      <c r="T43" s="383" t="str">
        <f>IFERROR(ROUND(AVERAGE(Ditari!T113),0),"")</f>
        <v/>
      </c>
      <c r="U43" s="383" t="str">
        <f>IFERROR(ROUND(AVERAGE(Ditari!U113),0),"")</f>
        <v/>
      </c>
      <c r="V43" s="383" t="str">
        <f>IFERROR(ROUND(AVERAGE(Ditari!V113),0),"")</f>
        <v/>
      </c>
      <c r="W43" s="383" t="str">
        <f>IFERROR(ROUND(AVERAGE(Ditari!W113),0),"")</f>
        <v/>
      </c>
      <c r="X43" s="383" t="str">
        <f>IFERROR(ROUND(AVERAGE(Ditari!X113),0),"")</f>
        <v/>
      </c>
      <c r="Y43" s="383" t="str">
        <f>IFERROR(ROUND(AVERAGE(Ditari!Y113),0),"")</f>
        <v/>
      </c>
      <c r="Z43" s="383" t="str">
        <f>IFERROR(ROUND(AVERAGE(Ditari!Z113),0),"")</f>
        <v/>
      </c>
      <c r="AA43" s="386" t="str">
        <f>IFERROR(ROUND(AVERAGE(Ditari!AA113),0),"")</f>
        <v/>
      </c>
      <c r="AB43" s="387" t="str">
        <f>IFERROR(ROUND(AVERAGE(Ditari!AB113),0),"")</f>
        <v/>
      </c>
      <c r="AC43" s="712" t="e">
        <f t="shared" si="0"/>
        <v>#DIV/0!</v>
      </c>
      <c r="AD43" s="191">
        <f t="shared" si="2"/>
        <v>0</v>
      </c>
      <c r="AE43" s="192" t="e">
        <f t="shared" si="1"/>
        <v>#DIV/0!</v>
      </c>
    </row>
    <row r="44" spans="1:31" ht="17.100000000000001" customHeight="1" x14ac:dyDescent="0.3">
      <c r="A44" s="187">
        <v>38</v>
      </c>
      <c r="B44" s="869">
        <f>Ditari!B116</f>
        <v>0</v>
      </c>
      <c r="C44" s="870"/>
      <c r="D44" s="197">
        <f>Ditari!D116</f>
        <v>0</v>
      </c>
      <c r="E44" s="284" t="s">
        <v>119</v>
      </c>
      <c r="F44" s="383" t="str">
        <f>IFERROR(ROUND(AVERAGE(Ditari!F116),0),"")</f>
        <v/>
      </c>
      <c r="G44" s="383" t="str">
        <f>IFERROR(ROUND(AVERAGE(Ditari!G116),0),"")</f>
        <v/>
      </c>
      <c r="H44" s="383" t="str">
        <f>IFERROR(ROUND(AVERAGE(Ditari!H116),0),"")</f>
        <v/>
      </c>
      <c r="I44" s="383" t="str">
        <f>IFERROR(ROUND(AVERAGE(Ditari!I116),0),"")</f>
        <v/>
      </c>
      <c r="J44" s="383" t="str">
        <f>IFERROR(ROUND(AVERAGE(Ditari!J116),0),"")</f>
        <v/>
      </c>
      <c r="K44" s="383" t="str">
        <f>IFERROR(ROUND(AVERAGE(Ditari!K116),0),"")</f>
        <v/>
      </c>
      <c r="L44" s="383" t="str">
        <f>IFERROR(ROUND(AVERAGE(Ditari!L116),0),"")</f>
        <v/>
      </c>
      <c r="M44" s="383" t="str">
        <f>IFERROR(ROUND(AVERAGE(Ditari!M116),0),"")</f>
        <v/>
      </c>
      <c r="N44" s="383" t="str">
        <f>IFERROR(ROUND(AVERAGE(Ditari!N116),0),"")</f>
        <v/>
      </c>
      <c r="O44" s="383" t="str">
        <f>IFERROR(ROUND(AVERAGE(Ditari!O116),0),"")</f>
        <v/>
      </c>
      <c r="P44" s="383" t="str">
        <f>IFERROR(ROUND(AVERAGE(Ditari!P116),0),"")</f>
        <v/>
      </c>
      <c r="Q44" s="383" t="str">
        <f>IFERROR(ROUND(AVERAGE(Ditari!Q116),0),"")</f>
        <v/>
      </c>
      <c r="R44" s="383" t="str">
        <f>IFERROR(ROUND(AVERAGE(Ditari!R116),0),"")</f>
        <v/>
      </c>
      <c r="S44" s="383" t="str">
        <f>IFERROR(ROUND(AVERAGE(Ditari!S116),0),"")</f>
        <v/>
      </c>
      <c r="T44" s="383" t="str">
        <f>IFERROR(ROUND(AVERAGE(Ditari!T116),0),"")</f>
        <v/>
      </c>
      <c r="U44" s="383" t="str">
        <f>IFERROR(ROUND(AVERAGE(Ditari!U116),0),"")</f>
        <v/>
      </c>
      <c r="V44" s="383" t="str">
        <f>IFERROR(ROUND(AVERAGE(Ditari!V116),0),"")</f>
        <v/>
      </c>
      <c r="W44" s="383" t="str">
        <f>IFERROR(ROUND(AVERAGE(Ditari!W116),0),"")</f>
        <v/>
      </c>
      <c r="X44" s="383" t="str">
        <f>IFERROR(ROUND(AVERAGE(Ditari!X116),0),"")</f>
        <v/>
      </c>
      <c r="Y44" s="383" t="str">
        <f>IFERROR(ROUND(AVERAGE(Ditari!Y116),0),"")</f>
        <v/>
      </c>
      <c r="Z44" s="383" t="str">
        <f>IFERROR(ROUND(AVERAGE(Ditari!Z116),0),"")</f>
        <v/>
      </c>
      <c r="AA44" s="386" t="str">
        <f>IFERROR(ROUND(AVERAGE(Ditari!AA116),0),"")</f>
        <v/>
      </c>
      <c r="AB44" s="387" t="str">
        <f>IFERROR(ROUND(AVERAGE(Ditari!AB116),0),"")</f>
        <v/>
      </c>
      <c r="AC44" s="712" t="e">
        <f t="shared" si="0"/>
        <v>#DIV/0!</v>
      </c>
      <c r="AD44" s="191">
        <f t="shared" si="2"/>
        <v>0</v>
      </c>
      <c r="AE44" s="192" t="e">
        <f t="shared" si="1"/>
        <v>#DIV/0!</v>
      </c>
    </row>
    <row r="45" spans="1:31" ht="17.100000000000001" customHeight="1" x14ac:dyDescent="0.3">
      <c r="A45" s="187">
        <v>39</v>
      </c>
      <c r="B45" s="869">
        <f>Ditari!B119</f>
        <v>0</v>
      </c>
      <c r="C45" s="870"/>
      <c r="D45" s="197">
        <f>Ditari!D119</f>
        <v>0</v>
      </c>
      <c r="E45" s="284" t="s">
        <v>119</v>
      </c>
      <c r="F45" s="383" t="str">
        <f>IFERROR(ROUND(AVERAGE(Ditari!F119),0),"")</f>
        <v/>
      </c>
      <c r="G45" s="383" t="str">
        <f>IFERROR(ROUND(AVERAGE(Ditari!G119),0),"")</f>
        <v/>
      </c>
      <c r="H45" s="383" t="str">
        <f>IFERROR(ROUND(AVERAGE(Ditari!H119),0),"")</f>
        <v/>
      </c>
      <c r="I45" s="383" t="str">
        <f>IFERROR(ROUND(AVERAGE(Ditari!I119),0),"")</f>
        <v/>
      </c>
      <c r="J45" s="383" t="str">
        <f>IFERROR(ROUND(AVERAGE(Ditari!J119),0),"")</f>
        <v/>
      </c>
      <c r="K45" s="383" t="str">
        <f>IFERROR(ROUND(AVERAGE(Ditari!K119),0),"")</f>
        <v/>
      </c>
      <c r="L45" s="383" t="str">
        <f>IFERROR(ROUND(AVERAGE(Ditari!L119),0),"")</f>
        <v/>
      </c>
      <c r="M45" s="383" t="str">
        <f>IFERROR(ROUND(AVERAGE(Ditari!M119),0),"")</f>
        <v/>
      </c>
      <c r="N45" s="383" t="str">
        <f>IFERROR(ROUND(AVERAGE(Ditari!N119),0),"")</f>
        <v/>
      </c>
      <c r="O45" s="383" t="str">
        <f>IFERROR(ROUND(AVERAGE(Ditari!O119),0),"")</f>
        <v/>
      </c>
      <c r="P45" s="383" t="str">
        <f>IFERROR(ROUND(AVERAGE(Ditari!P119),0),"")</f>
        <v/>
      </c>
      <c r="Q45" s="383" t="str">
        <f>IFERROR(ROUND(AVERAGE(Ditari!Q119),0),"")</f>
        <v/>
      </c>
      <c r="R45" s="383" t="str">
        <f>IFERROR(ROUND(AVERAGE(Ditari!R119),0),"")</f>
        <v/>
      </c>
      <c r="S45" s="383" t="str">
        <f>IFERROR(ROUND(AVERAGE(Ditari!S119),0),"")</f>
        <v/>
      </c>
      <c r="T45" s="383" t="str">
        <f>IFERROR(ROUND(AVERAGE(Ditari!T119),0),"")</f>
        <v/>
      </c>
      <c r="U45" s="383" t="str">
        <f>IFERROR(ROUND(AVERAGE(Ditari!U119),0),"")</f>
        <v/>
      </c>
      <c r="V45" s="383" t="str">
        <f>IFERROR(ROUND(AVERAGE(Ditari!V119),0),"")</f>
        <v/>
      </c>
      <c r="W45" s="383" t="str">
        <f>IFERROR(ROUND(AVERAGE(Ditari!W119),0),"")</f>
        <v/>
      </c>
      <c r="X45" s="383" t="str">
        <f>IFERROR(ROUND(AVERAGE(Ditari!X119),0),"")</f>
        <v/>
      </c>
      <c r="Y45" s="383" t="str">
        <f>IFERROR(ROUND(AVERAGE(Ditari!Y119),0),"")</f>
        <v/>
      </c>
      <c r="Z45" s="383" t="str">
        <f>IFERROR(ROUND(AVERAGE(Ditari!Z119),0),"")</f>
        <v/>
      </c>
      <c r="AA45" s="386" t="str">
        <f>IFERROR(ROUND(AVERAGE(Ditari!AA119),0),"")</f>
        <v/>
      </c>
      <c r="AB45" s="387" t="str">
        <f>IFERROR(ROUND(AVERAGE(Ditari!AB119),0),"")</f>
        <v/>
      </c>
      <c r="AC45" s="712" t="e">
        <f t="shared" si="0"/>
        <v>#DIV/0!</v>
      </c>
      <c r="AD45" s="191">
        <f t="shared" si="2"/>
        <v>0</v>
      </c>
      <c r="AE45" s="192" t="e">
        <f t="shared" si="1"/>
        <v>#DIV/0!</v>
      </c>
    </row>
    <row r="46" spans="1:31" ht="17.100000000000001" customHeight="1" thickBot="1" x14ac:dyDescent="0.35">
      <c r="A46" s="188">
        <v>40</v>
      </c>
      <c r="B46" s="930">
        <f>Ditari!B122</f>
        <v>0</v>
      </c>
      <c r="C46" s="931"/>
      <c r="D46" s="283">
        <f>Ditari!D122</f>
        <v>0</v>
      </c>
      <c r="E46" s="285" t="s">
        <v>119</v>
      </c>
      <c r="F46" s="385" t="str">
        <f>IFERROR(ROUND(AVERAGE(Ditari!F122),0),"")</f>
        <v/>
      </c>
      <c r="G46" s="385" t="str">
        <f>IFERROR(ROUND(AVERAGE(Ditari!G122),0),"")</f>
        <v/>
      </c>
      <c r="H46" s="385" t="str">
        <f>IFERROR(ROUND(AVERAGE(Ditari!H122),0),"")</f>
        <v/>
      </c>
      <c r="I46" s="385" t="str">
        <f>IFERROR(ROUND(AVERAGE(Ditari!I122),0),"")</f>
        <v/>
      </c>
      <c r="J46" s="385" t="str">
        <f>IFERROR(ROUND(AVERAGE(Ditari!J122),0),"")</f>
        <v/>
      </c>
      <c r="K46" s="385" t="str">
        <f>IFERROR(ROUND(AVERAGE(Ditari!K122),0),"")</f>
        <v/>
      </c>
      <c r="L46" s="385" t="str">
        <f>IFERROR(ROUND(AVERAGE(Ditari!L122),0),"")</f>
        <v/>
      </c>
      <c r="M46" s="385" t="str">
        <f>IFERROR(ROUND(AVERAGE(Ditari!M122),0),"")</f>
        <v/>
      </c>
      <c r="N46" s="385" t="str">
        <f>IFERROR(ROUND(AVERAGE(Ditari!N122),0),"")</f>
        <v/>
      </c>
      <c r="O46" s="385" t="str">
        <f>IFERROR(ROUND(AVERAGE(Ditari!O122),0),"")</f>
        <v/>
      </c>
      <c r="P46" s="385" t="str">
        <f>IFERROR(ROUND(AVERAGE(Ditari!P122),0),"")</f>
        <v/>
      </c>
      <c r="Q46" s="385" t="str">
        <f>IFERROR(ROUND(AVERAGE(Ditari!Q122),0),"")</f>
        <v/>
      </c>
      <c r="R46" s="385" t="str">
        <f>IFERROR(ROUND(AVERAGE(Ditari!R122),0),"")</f>
        <v/>
      </c>
      <c r="S46" s="385" t="str">
        <f>IFERROR(ROUND(AVERAGE(Ditari!S122),0),"")</f>
        <v/>
      </c>
      <c r="T46" s="385" t="str">
        <f>IFERROR(ROUND(AVERAGE(Ditari!T122),0),"")</f>
        <v/>
      </c>
      <c r="U46" s="385" t="str">
        <f>IFERROR(ROUND(AVERAGE(Ditari!U122),0),"")</f>
        <v/>
      </c>
      <c r="V46" s="385" t="str">
        <f>IFERROR(ROUND(AVERAGE(Ditari!V122),0),"")</f>
        <v/>
      </c>
      <c r="W46" s="385" t="str">
        <f>IFERROR(ROUND(AVERAGE(Ditari!W122),0),"")</f>
        <v/>
      </c>
      <c r="X46" s="385" t="str">
        <f>IFERROR(ROUND(AVERAGE(Ditari!X122),0),"")</f>
        <v/>
      </c>
      <c r="Y46" s="385" t="str">
        <f>IFERROR(ROUND(AVERAGE(Ditari!Y122),0),"")</f>
        <v/>
      </c>
      <c r="Z46" s="385" t="str">
        <f>IFERROR(ROUND(AVERAGE(Ditari!Z122),0),"")</f>
        <v/>
      </c>
      <c r="AA46" s="388" t="str">
        <f>IFERROR(ROUND(AVERAGE(Ditari!AA122),0),"")</f>
        <v/>
      </c>
      <c r="AB46" s="389" t="str">
        <f>IFERROR(ROUND(AVERAGE(Ditari!AB122),0),"")</f>
        <v/>
      </c>
      <c r="AC46" s="713" t="e">
        <f t="shared" si="0"/>
        <v>#DIV/0!</v>
      </c>
      <c r="AD46" s="193">
        <f t="shared" si="2"/>
        <v>0</v>
      </c>
      <c r="AE46" s="194" t="e">
        <f t="shared" si="1"/>
        <v>#DIV/0!</v>
      </c>
    </row>
    <row r="47" spans="1:31" ht="16.5" thickBot="1" x14ac:dyDescent="0.3">
      <c r="D47" s="83"/>
      <c r="E47" s="83"/>
      <c r="F47" s="83"/>
      <c r="G47" s="83"/>
      <c r="W47" s="83"/>
      <c r="X47" s="900" t="s">
        <v>200</v>
      </c>
      <c r="Y47" s="901"/>
      <c r="Z47" s="902"/>
      <c r="AA47" s="195">
        <f>SUM(AA7:AA46)</f>
        <v>0</v>
      </c>
      <c r="AB47" s="195">
        <f>SUM(AB7:AB46)</f>
        <v>0</v>
      </c>
    </row>
    <row r="48" spans="1:31" ht="19.5" thickBot="1" x14ac:dyDescent="0.3">
      <c r="Y48" s="875" t="s">
        <v>18</v>
      </c>
      <c r="Z48" s="875"/>
      <c r="AA48" s="876">
        <f>AA47+AB47</f>
        <v>0</v>
      </c>
      <c r="AB48" s="876"/>
    </row>
    <row r="49" spans="4:23" ht="18" customHeight="1" x14ac:dyDescent="0.25">
      <c r="D49" s="83"/>
      <c r="E49" s="83"/>
      <c r="F49" s="83"/>
      <c r="G49" s="83"/>
      <c r="W49" s="83"/>
    </row>
    <row r="50" spans="4:23" ht="19.5" customHeight="1" x14ac:dyDescent="0.25"/>
    <row r="51" spans="4:23" x14ac:dyDescent="0.25">
      <c r="F51" s="83"/>
      <c r="G51" s="83"/>
      <c r="H51" s="83"/>
      <c r="I51" s="83"/>
    </row>
  </sheetData>
  <sheetProtection algorithmName="SHA-512" hashValue="iPziRQvonT6ewjZA4CMBcjP5nesF1PBvh1kczfWEw8/Drkzdeh12uQL4eywekLUElgzCGFINmmMQ+iFGjMSmnQ==" saltValue="kqV4f5Tcy8IT45y9h4a8AA==" spinCount="100000" sheet="1" objects="1" scenarios="1"/>
  <mergeCells count="71">
    <mergeCell ref="B37:C37"/>
    <mergeCell ref="B43:C43"/>
    <mergeCell ref="B44:C44"/>
    <mergeCell ref="B45:C45"/>
    <mergeCell ref="B46:C46"/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AD1:AE1"/>
    <mergeCell ref="C2:F2"/>
    <mergeCell ref="G2:J2"/>
    <mergeCell ref="AA2:AA3"/>
    <mergeCell ref="W2:Z2"/>
    <mergeCell ref="Y3:Z3"/>
    <mergeCell ref="C3:F3"/>
    <mergeCell ref="G3:J3"/>
    <mergeCell ref="C1:F1"/>
    <mergeCell ref="G1:J1"/>
    <mergeCell ref="AB1:AC1"/>
    <mergeCell ref="K3:L3"/>
    <mergeCell ref="O1:V1"/>
    <mergeCell ref="K4:L4"/>
    <mergeCell ref="K1:M1"/>
    <mergeCell ref="M3:V4"/>
    <mergeCell ref="Y4:Z4"/>
    <mergeCell ref="X47:Z47"/>
    <mergeCell ref="W5:Z5"/>
    <mergeCell ref="O2:V2"/>
    <mergeCell ref="C4:F4"/>
    <mergeCell ref="G4:J4"/>
    <mergeCell ref="B7:C7"/>
    <mergeCell ref="B8:C8"/>
    <mergeCell ref="B9:C9"/>
    <mergeCell ref="F5:H5"/>
    <mergeCell ref="I5:J5"/>
    <mergeCell ref="B5:E5"/>
    <mergeCell ref="B6:C6"/>
    <mergeCell ref="Y48:Z48"/>
    <mergeCell ref="AA48:AB4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27:C27"/>
    <mergeCell ref="AA5:AB5"/>
    <mergeCell ref="B10:C10"/>
    <mergeCell ref="B11:C11"/>
    <mergeCell ref="B12:C12"/>
    <mergeCell ref="B13:C13"/>
    <mergeCell ref="B14:C14"/>
    <mergeCell ref="B15:C15"/>
    <mergeCell ref="B16:C16"/>
    <mergeCell ref="O5:Q5"/>
    <mergeCell ref="L5:N5"/>
  </mergeCells>
  <dataValidations count="1">
    <dataValidation type="decimal" operator="lessThanOrEqual" allowBlank="1" showInputMessage="1" showErrorMessage="1" errorTitle="Gabim!!!" error="Notat mund të jenë prej 1 deri 5. Për të panotuarit 0 !!!" sqref="F50:Z50" xr:uid="{00000000-0002-0000-0200-000000000000}">
      <formula1>5</formula1>
    </dataValidation>
  </dataValidations>
  <pageMargins left="0.7" right="0.7" top="0.75" bottom="0.7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AA38"/>
  <sheetViews>
    <sheetView workbookViewId="0">
      <pane xSplit="26" ySplit="5" topLeftCell="AB6" activePane="bottomRight" state="frozen"/>
      <selection pane="topRight" activeCell="AA1" sqref="AA1"/>
      <selection pane="bottomLeft" activeCell="A6" sqref="A6"/>
      <selection pane="bottomRight" activeCell="Z7" sqref="Z7"/>
    </sheetView>
  </sheetViews>
  <sheetFormatPr defaultRowHeight="15" x14ac:dyDescent="0.25"/>
  <cols>
    <col min="1" max="1" width="3.7109375" customWidth="1"/>
    <col min="2" max="2" width="21.7109375" customWidth="1"/>
    <col min="3" max="3" width="3.7109375" customWidth="1"/>
    <col min="4" max="17" width="6.7109375" customWidth="1"/>
    <col min="18" max="18" width="7.7109375" customWidth="1"/>
    <col min="19" max="20" width="6.7109375" customWidth="1"/>
    <col min="21" max="21" width="7.7109375" customWidth="1"/>
    <col min="22" max="26" width="6.7109375" customWidth="1"/>
  </cols>
  <sheetData>
    <row r="1" spans="1:27" ht="9.9499999999999993" customHeight="1" x14ac:dyDescent="0.25">
      <c r="A1" s="936" t="s">
        <v>131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</row>
    <row r="2" spans="1:27" ht="9.9499999999999993" customHeight="1" thickBot="1" x14ac:dyDescent="0.3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936"/>
    </row>
    <row r="3" spans="1:27" ht="30" customHeight="1" thickTop="1" x14ac:dyDescent="0.25">
      <c r="A3" s="937" t="s">
        <v>30</v>
      </c>
      <c r="B3" s="939" t="s">
        <v>20</v>
      </c>
      <c r="C3" s="941" t="s">
        <v>118</v>
      </c>
      <c r="D3" s="944" t="s">
        <v>21</v>
      </c>
      <c r="E3" s="932"/>
      <c r="F3" s="932"/>
      <c r="G3" s="932" t="s">
        <v>22</v>
      </c>
      <c r="H3" s="932"/>
      <c r="I3" s="932"/>
      <c r="J3" s="932" t="s">
        <v>23</v>
      </c>
      <c r="K3" s="932"/>
      <c r="L3" s="932"/>
      <c r="M3" s="932" t="s">
        <v>24</v>
      </c>
      <c r="N3" s="932"/>
      <c r="O3" s="932"/>
      <c r="P3" s="932" t="s">
        <v>126</v>
      </c>
      <c r="Q3" s="932"/>
      <c r="R3" s="932"/>
      <c r="S3" s="932" t="s">
        <v>127</v>
      </c>
      <c r="T3" s="932"/>
      <c r="U3" s="932"/>
      <c r="V3" s="932" t="s">
        <v>26</v>
      </c>
      <c r="W3" s="932"/>
      <c r="X3" s="932"/>
      <c r="Y3" s="932" t="s">
        <v>34</v>
      </c>
      <c r="Z3" s="945" t="s">
        <v>27</v>
      </c>
    </row>
    <row r="4" spans="1:27" ht="24.95" customHeight="1" x14ac:dyDescent="0.25">
      <c r="A4" s="938"/>
      <c r="B4" s="940"/>
      <c r="C4" s="942"/>
      <c r="D4" s="947" t="s">
        <v>28</v>
      </c>
      <c r="E4" s="935"/>
      <c r="F4" s="935"/>
      <c r="G4" s="935" t="s">
        <v>28</v>
      </c>
      <c r="H4" s="935"/>
      <c r="I4" s="935"/>
      <c r="J4" s="935" t="s">
        <v>28</v>
      </c>
      <c r="K4" s="935"/>
      <c r="L4" s="935"/>
      <c r="M4" s="935" t="s">
        <v>28</v>
      </c>
      <c r="N4" s="935"/>
      <c r="O4" s="935"/>
      <c r="P4" s="935" t="s">
        <v>28</v>
      </c>
      <c r="Q4" s="935"/>
      <c r="R4" s="935"/>
      <c r="S4" s="935" t="s">
        <v>28</v>
      </c>
      <c r="T4" s="935"/>
      <c r="U4" s="935"/>
      <c r="V4" s="935" t="s">
        <v>28</v>
      </c>
      <c r="W4" s="935"/>
      <c r="X4" s="935"/>
      <c r="Y4" s="935"/>
      <c r="Z4" s="946"/>
    </row>
    <row r="5" spans="1:27" ht="24.95" customHeight="1" thickBot="1" x14ac:dyDescent="0.3">
      <c r="A5" s="938"/>
      <c r="B5" s="940"/>
      <c r="C5" s="943"/>
      <c r="D5" s="227" t="s">
        <v>0</v>
      </c>
      <c r="E5" s="228" t="s">
        <v>1</v>
      </c>
      <c r="F5" s="228" t="s">
        <v>29</v>
      </c>
      <c r="G5" s="228" t="s">
        <v>0</v>
      </c>
      <c r="H5" s="228" t="s">
        <v>1</v>
      </c>
      <c r="I5" s="228" t="s">
        <v>29</v>
      </c>
      <c r="J5" s="228" t="s">
        <v>0</v>
      </c>
      <c r="K5" s="228" t="s">
        <v>1</v>
      </c>
      <c r="L5" s="228" t="s">
        <v>29</v>
      </c>
      <c r="M5" s="228" t="s">
        <v>0</v>
      </c>
      <c r="N5" s="228" t="s">
        <v>1</v>
      </c>
      <c r="O5" s="228" t="s">
        <v>29</v>
      </c>
      <c r="P5" s="228" t="s">
        <v>0</v>
      </c>
      <c r="Q5" s="228" t="s">
        <v>1</v>
      </c>
      <c r="R5" s="228" t="s">
        <v>29</v>
      </c>
      <c r="S5" s="228" t="s">
        <v>0</v>
      </c>
      <c r="T5" s="228" t="s">
        <v>1</v>
      </c>
      <c r="U5" s="228" t="s">
        <v>29</v>
      </c>
      <c r="V5" s="228" t="s">
        <v>0</v>
      </c>
      <c r="W5" s="228" t="s">
        <v>1</v>
      </c>
      <c r="X5" s="228" t="s">
        <v>29</v>
      </c>
      <c r="Y5" s="228" t="s">
        <v>30</v>
      </c>
      <c r="Z5" s="251" t="s">
        <v>29</v>
      </c>
    </row>
    <row r="6" spans="1:27" ht="20.100000000000001" customHeight="1" x14ac:dyDescent="0.3">
      <c r="A6" s="423">
        <v>1</v>
      </c>
      <c r="B6" s="424" t="str">
        <f>'Perioda 1'!F6</f>
        <v xml:space="preserve"> Gjuhë shqipe</v>
      </c>
      <c r="C6" s="425" t="s">
        <v>119</v>
      </c>
      <c r="D6" s="426">
        <f>COUNTIFS('Perioda 1'!D7:D46,"M",'Perioda 1'!F7:F46,"5")</f>
        <v>0</v>
      </c>
      <c r="E6" s="426">
        <f>COUNTIFS('Perioda 1'!D7:D46,"F",'Perioda 1'!F7:F46,"5")</f>
        <v>0</v>
      </c>
      <c r="F6" s="427" t="e">
        <f>((D6+E6)*100)/'Perioda 1'!C3</f>
        <v>#DIV/0!</v>
      </c>
      <c r="G6" s="426">
        <f>COUNTIFS('Perioda 1'!D7:D46,"M",'Perioda 1'!F7:F46,"4")</f>
        <v>0</v>
      </c>
      <c r="H6" s="426">
        <f>COUNTIFS('Perioda 1'!D7:D46,"F",'Perioda 1'!F7:F46,"4")</f>
        <v>0</v>
      </c>
      <c r="I6" s="427" t="e">
        <f>((G6+H6)*100)/'Perioda 1'!C3</f>
        <v>#DIV/0!</v>
      </c>
      <c r="J6" s="426">
        <f>COUNTIFS('Perioda 1'!D7:D46,"M",'Perioda 1'!F7:F46,"3")</f>
        <v>0</v>
      </c>
      <c r="K6" s="426">
        <f>COUNTIFS('Perioda 1'!D7:D46,"F",'Perioda 1'!F7:F46,"3")</f>
        <v>0</v>
      </c>
      <c r="L6" s="427" t="e">
        <f>((J6+K6)*100)/'Perioda 1'!C3</f>
        <v>#DIV/0!</v>
      </c>
      <c r="M6" s="426">
        <f>COUNTIFS('Perioda 1'!D7:D46,"M",'Perioda 1'!F7:F46,"2")</f>
        <v>0</v>
      </c>
      <c r="N6" s="426">
        <f>COUNTIFS('Perioda 1'!D7:D46,"F",'Perioda 1'!F7:F46,"2")</f>
        <v>0</v>
      </c>
      <c r="O6" s="427" t="e">
        <f>((M6+N6)*100)/'Perioda 1'!C3</f>
        <v>#DIV/0!</v>
      </c>
      <c r="P6" s="426">
        <f t="shared" ref="P6:Q16" si="0">SUM(D6,G6,J6,M6)</f>
        <v>0</v>
      </c>
      <c r="Q6" s="426">
        <f t="shared" si="0"/>
        <v>0</v>
      </c>
      <c r="R6" s="427" t="e">
        <f>((P6+Q6)*100)/'Perioda 1'!C3</f>
        <v>#DIV/0!</v>
      </c>
      <c r="S6" s="428">
        <f>COUNTIFS('Perioda 1'!D7:D46,"M",'Perioda 1'!F7:F46,"1")</f>
        <v>0</v>
      </c>
      <c r="T6" s="428">
        <f>COUNTIFS('Perioda 1'!D7:D46,"F",'Perioda 1'!F7:F46,"1")</f>
        <v>0</v>
      </c>
      <c r="U6" s="427" t="e">
        <f>((S6+T6)*100)/'Perioda 1'!C3</f>
        <v>#DIV/0!</v>
      </c>
      <c r="V6" s="426">
        <f>COUNTIFS(Ditari!D5:D124,"M",Ditari!F5:F124,"0")</f>
        <v>0</v>
      </c>
      <c r="W6" s="426">
        <f>COUNTIFS(Ditari!D5:D124,"F",Ditari!F5:F124,"0")</f>
        <v>0</v>
      </c>
      <c r="X6" s="427" t="e">
        <f>((V6+W6)*100)/'Perioda 1'!C3</f>
        <v>#DIV/0!</v>
      </c>
      <c r="Y6" s="429">
        <f>SUM(W6,V6,T6,S6,N6,M6,K6,J6,,H6,G6,E6,D6)</f>
        <v>0</v>
      </c>
      <c r="Z6" s="430" t="e">
        <f>((G35*(D6+E6))+(F35*(G6+H6))+(E35*(J6+K6))+(D35*(M6+N6))+(C35*(S6+T6)))/'Perioda 1'!K4</f>
        <v>#DIV/0!</v>
      </c>
      <c r="AA6" s="124"/>
    </row>
    <row r="7" spans="1:27" ht="20.100000000000001" customHeight="1" x14ac:dyDescent="0.25">
      <c r="A7" s="431">
        <v>2</v>
      </c>
      <c r="B7" s="432" t="str">
        <f>'Perioda 1'!G6</f>
        <v xml:space="preserve"> Gjuhë angleze</v>
      </c>
      <c r="C7" s="433" t="s">
        <v>119</v>
      </c>
      <c r="D7" s="434">
        <f>COUNTIFS('Perioda 1'!D7:D46,"M",'Perioda 1'!G7:G46,"5")</f>
        <v>0</v>
      </c>
      <c r="E7" s="434">
        <f>COUNTIFS('Perioda 1'!D7:D46,"F",'Perioda 1'!G7:G46,"5")</f>
        <v>0</v>
      </c>
      <c r="F7" s="435" t="e">
        <f>((D7+E7)*100)/'Perioda 1'!C3</f>
        <v>#DIV/0!</v>
      </c>
      <c r="G7" s="434">
        <f>COUNTIFS('Perioda 1'!D7:D46,"M",'Perioda 1'!G7:G46,"4")</f>
        <v>0</v>
      </c>
      <c r="H7" s="434">
        <f>COUNTIFS('Perioda 1'!D7:D46,"F",'Perioda 1'!G7:G46,"4")</f>
        <v>0</v>
      </c>
      <c r="I7" s="435" t="e">
        <f>((G7+H7)*100)/'Perioda 1'!C3</f>
        <v>#DIV/0!</v>
      </c>
      <c r="J7" s="434">
        <f>COUNTIFS('Perioda 1'!D7:D46,"M",'Perioda 1'!G7:G46,"3")</f>
        <v>0</v>
      </c>
      <c r="K7" s="434">
        <f>COUNTIFS('Perioda 1'!D7:D46,"F",'Perioda 1'!G7:G46,"3")</f>
        <v>0</v>
      </c>
      <c r="L7" s="435" t="e">
        <f>((J7+K7)*100)/'Perioda 1'!C3</f>
        <v>#DIV/0!</v>
      </c>
      <c r="M7" s="434">
        <f>COUNTIFS('Perioda 1'!D7:D46,"M",'Perioda 1'!G7:G46,"2")</f>
        <v>0</v>
      </c>
      <c r="N7" s="434">
        <f>COUNTIFS('Perioda 1'!D7:D46,"F",'Perioda 1'!G7:G46,"2")</f>
        <v>0</v>
      </c>
      <c r="O7" s="435" t="e">
        <f>((M7+N7)*100)/'Perioda 1'!C3</f>
        <v>#DIV/0!</v>
      </c>
      <c r="P7" s="434">
        <f>SUM(D7,G7,J7,M7)</f>
        <v>0</v>
      </c>
      <c r="Q7" s="434">
        <f>SUM(E7,H7,K7,N7)</f>
        <v>0</v>
      </c>
      <c r="R7" s="435" t="e">
        <f>((P7+Q7)*100)/'Perioda 1'!C3</f>
        <v>#DIV/0!</v>
      </c>
      <c r="S7" s="436">
        <f>COUNTIFS('Perioda 1'!D7:D46,"M",'Perioda 1'!G7:G46,"1")</f>
        <v>0</v>
      </c>
      <c r="T7" s="436">
        <f>COUNTIFS('Perioda 1'!D7:D46,"F",'Perioda 1'!G7:G46,"1")</f>
        <v>0</v>
      </c>
      <c r="U7" s="435" t="e">
        <f>((S7+T7)*100)/'Perioda 1'!C3</f>
        <v>#DIV/0!</v>
      </c>
      <c r="V7" s="434">
        <f>COUNTIFS(Ditari!D5:D124,"M",Ditari!G5:G124,"0")</f>
        <v>0</v>
      </c>
      <c r="W7" s="434">
        <f>COUNTIFS(Ditari!D5:D124,"F",Ditari!G5:G124,"0")</f>
        <v>0</v>
      </c>
      <c r="X7" s="435" t="e">
        <f>((V7+W7)*100)/'Perioda 1'!C3</f>
        <v>#DIV/0!</v>
      </c>
      <c r="Y7" s="437">
        <f t="shared" ref="Y7:Y26" si="1">SUM(W7,V7,T7,S7,N7,M7,K7,J7,,H7,G7,E7,D7)</f>
        <v>0</v>
      </c>
      <c r="Z7" s="438" t="e">
        <f>((G35*(D7+E7))+(F35*(G7+H7))+(E35*(J7+K7))+(D35*(M7+N7))+(C35*(S7+T7)))/'Perioda 1'!K4</f>
        <v>#DIV/0!</v>
      </c>
    </row>
    <row r="8" spans="1:27" ht="20.100000000000001" customHeight="1" x14ac:dyDescent="0.25">
      <c r="A8" s="431">
        <v>3</v>
      </c>
      <c r="B8" s="432" t="str">
        <f>'Perioda 1'!H6</f>
        <v xml:space="preserve"> Gjuhë gjermane</v>
      </c>
      <c r="C8" s="433" t="s">
        <v>119</v>
      </c>
      <c r="D8" s="434">
        <f>COUNTIFS('Perioda 1'!D7:D46,"M",'Perioda 1'!H7:H46,"5")</f>
        <v>0</v>
      </c>
      <c r="E8" s="434">
        <f>COUNTIFS('Perioda 1'!D7:D46,"F",'Perioda 1'!H7:H46,"5")</f>
        <v>0</v>
      </c>
      <c r="F8" s="435" t="e">
        <f>((D8+E8)*100)/'Perioda 1'!C3</f>
        <v>#DIV/0!</v>
      </c>
      <c r="G8" s="434">
        <f>COUNTIFS('Perioda 1'!D7:D46,"M",'Perioda 1'!H7:H46,"4")</f>
        <v>0</v>
      </c>
      <c r="H8" s="434">
        <f>COUNTIFS('Perioda 1'!D7:D46,"F",'Perioda 1'!H7:H46,"4")</f>
        <v>0</v>
      </c>
      <c r="I8" s="435" t="e">
        <f>((G8+H8)*100)/'Perioda 1'!C3</f>
        <v>#DIV/0!</v>
      </c>
      <c r="J8" s="434">
        <f>COUNTIFS('Perioda 1'!D7:D46,"M",'Perioda 1'!H7:H46,"3")</f>
        <v>0</v>
      </c>
      <c r="K8" s="439">
        <f>COUNTIFS('Perioda 1'!D7:D46,"F",'Perioda 1'!H7:H46,"3")</f>
        <v>0</v>
      </c>
      <c r="L8" s="435" t="e">
        <f>((J8+K8)*100)/'Perioda 1'!C3</f>
        <v>#DIV/0!</v>
      </c>
      <c r="M8" s="434">
        <f>COUNTIFS('Perioda 1'!D7:D46,"M",'Perioda 1'!H7:H46,"2")</f>
        <v>0</v>
      </c>
      <c r="N8" s="440">
        <f>COUNTIFS('Perioda 1'!D7:D46,"F",'Perioda 1'!H7:H46,"2")</f>
        <v>0</v>
      </c>
      <c r="O8" s="435" t="e">
        <f>((M8+N8)*100)/'Perioda 1'!C3</f>
        <v>#DIV/0!</v>
      </c>
      <c r="P8" s="434">
        <f>SUM(D8,G8,J8,M8)</f>
        <v>0</v>
      </c>
      <c r="Q8" s="434">
        <f>SUM(E8,H8,K8,N8)</f>
        <v>0</v>
      </c>
      <c r="R8" s="435" t="e">
        <f>((P8+Q8)*100)/'Perioda 1'!C3</f>
        <v>#DIV/0!</v>
      </c>
      <c r="S8" s="436">
        <f>COUNTIFS('Perioda 1'!D7:D46,"M",'Perioda 1'!H7:H46,"1")</f>
        <v>0</v>
      </c>
      <c r="T8" s="436">
        <f>COUNTIFS('Perioda 1'!D7:D46,"F",'Perioda 1'!H7:H46,"1")</f>
        <v>0</v>
      </c>
      <c r="U8" s="435" t="e">
        <f>((S8+T8)*100)/'Perioda 1'!C3</f>
        <v>#DIV/0!</v>
      </c>
      <c r="V8" s="434">
        <f>COUNTIFS(Ditari!D5:D124,"M",Ditari!H5:H124,"0")</f>
        <v>0</v>
      </c>
      <c r="W8" s="434">
        <f>COUNTIFS(Ditari!D5:D124,"F",Ditari!H5:H124,"0")</f>
        <v>0</v>
      </c>
      <c r="X8" s="435" t="e">
        <f>((V8+W8)*100)/'Perioda 1'!C3</f>
        <v>#DIV/0!</v>
      </c>
      <c r="Y8" s="437">
        <f t="shared" si="1"/>
        <v>0</v>
      </c>
      <c r="Z8" s="438" t="e">
        <f>((G35*(D8+E8))+(F35*(G8+H8))+(E35*(J8+K8))+(D35*(M8+N8))+(C35*(S8+T8)))/'Perioda 1'!K4</f>
        <v>#DIV/0!</v>
      </c>
    </row>
    <row r="9" spans="1:27" ht="20.100000000000001" customHeight="1" thickBot="1" x14ac:dyDescent="0.3">
      <c r="A9" s="457">
        <v>4</v>
      </c>
      <c r="B9" s="458" t="str">
        <f>'Perioda 1'!I6</f>
        <v xml:space="preserve"> Gjuhë tjetër</v>
      </c>
      <c r="C9" s="459" t="s">
        <v>119</v>
      </c>
      <c r="D9" s="460">
        <f>COUNTIFS('Perioda 1'!D7:D46,"M",'Perioda 1'!I7:I46,"5")</f>
        <v>0</v>
      </c>
      <c r="E9" s="460">
        <f>COUNTIFS('Perioda 1'!D7:D46,"F",'Perioda 1'!I7:I46,"5")</f>
        <v>0</v>
      </c>
      <c r="F9" s="461" t="e">
        <f>((D9+E9)*100)/'Perioda 1'!C3</f>
        <v>#DIV/0!</v>
      </c>
      <c r="G9" s="460">
        <f>COUNTIFS('Perioda 1'!D7:D46,"M",'Perioda 1'!I7:I46,"4")</f>
        <v>0</v>
      </c>
      <c r="H9" s="460">
        <f>COUNTIFS('Perioda 1'!D7:D46,"F",'Perioda 1'!I7:I46,"4")</f>
        <v>0</v>
      </c>
      <c r="I9" s="461" t="e">
        <f>((G9+H9)*100)/'Perioda 1'!C3</f>
        <v>#DIV/0!</v>
      </c>
      <c r="J9" s="460">
        <f>COUNTIFS('Perioda 1'!D7:D46,"M",'Perioda 1'!I7:I46,"3")</f>
        <v>0</v>
      </c>
      <c r="K9" s="460">
        <f>COUNTIFS('Perioda 1'!D7:D46,"F",'Perioda 1'!I7:I46,"3")</f>
        <v>0</v>
      </c>
      <c r="L9" s="461" t="e">
        <f>((J9+K9)*100)/'Perioda 1'!C3</f>
        <v>#DIV/0!</v>
      </c>
      <c r="M9" s="460">
        <f>COUNTIFS('Perioda 1'!D7:D46,"M",'Perioda 1'!I7:I46,"2")</f>
        <v>0</v>
      </c>
      <c r="N9" s="460">
        <f>COUNTIFS('Perioda 1'!D7:D46,"F",'Perioda 1'!I7:I46,"2")</f>
        <v>0</v>
      </c>
      <c r="O9" s="461" t="e">
        <f>((M9+N9)*100)/'Perioda 1'!C3</f>
        <v>#DIV/0!</v>
      </c>
      <c r="P9" s="460">
        <f t="shared" si="0"/>
        <v>0</v>
      </c>
      <c r="Q9" s="460">
        <f t="shared" si="0"/>
        <v>0</v>
      </c>
      <c r="R9" s="461" t="e">
        <f>((P9+Q9)*100)/'Perioda 1'!C3</f>
        <v>#DIV/0!</v>
      </c>
      <c r="S9" s="462">
        <f>COUNTIFS('Perioda 1'!D7:D46,"M",'Perioda 1'!I7:I46,"1")</f>
        <v>0</v>
      </c>
      <c r="T9" s="462">
        <f>COUNTIFS('Perioda 1'!D7:D46,"F",'Perioda 1'!I7:I46,"1")</f>
        <v>0</v>
      </c>
      <c r="U9" s="461" t="e">
        <f>((S9+T9)*100)/'Perioda 1'!C3</f>
        <v>#DIV/0!</v>
      </c>
      <c r="V9" s="460">
        <f>COUNTIFS(Ditari!D5:D124,"M",Ditari!I5:I124,"0")</f>
        <v>0</v>
      </c>
      <c r="W9" s="460">
        <f>COUNTIFS(Ditari!D5:D124,"F",Ditari!I5:I124,"0")</f>
        <v>0</v>
      </c>
      <c r="X9" s="461" t="e">
        <f>((V9+W9)*100)/'Perioda 1'!C3</f>
        <v>#DIV/0!</v>
      </c>
      <c r="Y9" s="463">
        <f t="shared" si="1"/>
        <v>0</v>
      </c>
      <c r="Z9" s="464" t="e">
        <f>((G35*(D9+E9))+(F35*(G9+H9))+(E35*(J9+K9))+(D35*(M9+N9))+(C35*(S9+T9)))/'Perioda 1'!K4</f>
        <v>#DIV/0!</v>
      </c>
    </row>
    <row r="10" spans="1:27" ht="20.100000000000001" customHeight="1" x14ac:dyDescent="0.25">
      <c r="A10" s="423">
        <v>5</v>
      </c>
      <c r="B10" s="424" t="str">
        <f>'Perioda 1'!J6</f>
        <v xml:space="preserve"> Art muzikor</v>
      </c>
      <c r="C10" s="425" t="s">
        <v>119</v>
      </c>
      <c r="D10" s="426">
        <f>COUNTIFS('Perioda 1'!D7:D46,"M",'Perioda 1'!J7:J46,"5")</f>
        <v>0</v>
      </c>
      <c r="E10" s="426">
        <f>COUNTIFS('Perioda 1'!D7:D46,"F",'Perioda 1'!J7:J46,"5")</f>
        <v>0</v>
      </c>
      <c r="F10" s="427" t="e">
        <f>((D10+E10)*100)/'Perioda 1'!C3</f>
        <v>#DIV/0!</v>
      </c>
      <c r="G10" s="426">
        <f>COUNTIFS('Perioda 1'!D7:D46,"M",'Perioda 1'!J7:J46,"4")</f>
        <v>0</v>
      </c>
      <c r="H10" s="426">
        <f>COUNTIFS('Perioda 1'!D7:D46,"F",'Perioda 1'!J7:J46,"4")</f>
        <v>0</v>
      </c>
      <c r="I10" s="427" t="e">
        <f>((G10+H10)*100)/'Perioda 1'!C3</f>
        <v>#DIV/0!</v>
      </c>
      <c r="J10" s="426">
        <f>COUNTIFS('Perioda 1'!D7:D46,"M",'Perioda 1'!J7:J46,"3")</f>
        <v>0</v>
      </c>
      <c r="K10" s="426">
        <f>COUNTIFS('Perioda 1'!D7:D46,"F",'Perioda 1'!J7:J46,"3")</f>
        <v>0</v>
      </c>
      <c r="L10" s="427" t="e">
        <f>((J10+K10)*100)/'Perioda 1'!C3</f>
        <v>#DIV/0!</v>
      </c>
      <c r="M10" s="426">
        <f>COUNTIFS('Perioda 1'!D7:D46,"M",'Perioda 1'!J7:J46,"2")</f>
        <v>0</v>
      </c>
      <c r="N10" s="426">
        <f>COUNTIFS('Perioda 1'!D7:D46,"F",'Perioda 1'!J7:J46,"2")</f>
        <v>0</v>
      </c>
      <c r="O10" s="427" t="e">
        <f>((M10+N10)*100)/'Perioda 1'!C3</f>
        <v>#DIV/0!</v>
      </c>
      <c r="P10" s="426">
        <f t="shared" si="0"/>
        <v>0</v>
      </c>
      <c r="Q10" s="426">
        <f t="shared" si="0"/>
        <v>0</v>
      </c>
      <c r="R10" s="427" t="e">
        <f>((P10+Q10)*100)/'Perioda 1'!C3</f>
        <v>#DIV/0!</v>
      </c>
      <c r="S10" s="426">
        <f>COUNTIFS('Perioda 1'!D7:D46,"M",'Perioda 1'!J7:J46,"1")</f>
        <v>0</v>
      </c>
      <c r="T10" s="428">
        <f>COUNTIFS('Perioda 1'!D7:D46,"F",'Perioda 1'!J7:J46,"1")</f>
        <v>0</v>
      </c>
      <c r="U10" s="427" t="e">
        <f>((S10+T10)*100)/'Perioda 1'!C3</f>
        <v>#DIV/0!</v>
      </c>
      <c r="V10" s="426">
        <f>COUNTIFS(Ditari!D5:D124,"M",Ditari!J5:J124,"0")</f>
        <v>0</v>
      </c>
      <c r="W10" s="426">
        <f>COUNTIFS(Ditari!D5:D124,"F",Ditari!J5:J124,"0")</f>
        <v>0</v>
      </c>
      <c r="X10" s="427" t="e">
        <f>((V10+W10)*100)/'Perioda 1'!C3</f>
        <v>#DIV/0!</v>
      </c>
      <c r="Y10" s="429">
        <f t="shared" si="1"/>
        <v>0</v>
      </c>
      <c r="Z10" s="430" t="e">
        <f>((G35*(D10+E10))+(F35*(G10+H10))+(E35*(J10+K10))+(D35*(M10+N10))+(C35*(S10+T10)))/'Perioda 1'!K4</f>
        <v>#DIV/0!</v>
      </c>
    </row>
    <row r="11" spans="1:27" ht="20.100000000000001" customHeight="1" thickBot="1" x14ac:dyDescent="0.3">
      <c r="A11" s="465">
        <v>6</v>
      </c>
      <c r="B11" s="458" t="str">
        <f>'Perioda 1'!K6</f>
        <v xml:space="preserve"> Art figurativ</v>
      </c>
      <c r="C11" s="459" t="s">
        <v>119</v>
      </c>
      <c r="D11" s="460">
        <f>COUNTIFS('Perioda 1'!D7:D46,"M",'Perioda 1'!K7:K46,"5")</f>
        <v>0</v>
      </c>
      <c r="E11" s="460">
        <f>COUNTIFS('Perioda 1'!D7:D46,"F",'Perioda 1'!K7:K46,"5")</f>
        <v>0</v>
      </c>
      <c r="F11" s="461" t="e">
        <f>((D11+E11)*100)/'Perioda 1'!C3</f>
        <v>#DIV/0!</v>
      </c>
      <c r="G11" s="460">
        <f>COUNTIFS('Perioda 1'!D7:D46,"M",'Perioda 1'!K7:K46,"4")</f>
        <v>0</v>
      </c>
      <c r="H11" s="460">
        <f>COUNTIFS('Perioda 1'!D7:D46,"F",'Perioda 1'!K7:K46,"4")</f>
        <v>0</v>
      </c>
      <c r="I11" s="461" t="e">
        <f>((G11+H11)*100)/'Perioda 1'!C3</f>
        <v>#DIV/0!</v>
      </c>
      <c r="J11" s="460">
        <f>COUNTIFS('Perioda 1'!D7:D46,"M",'Perioda 1'!K7:K46,"3")</f>
        <v>0</v>
      </c>
      <c r="K11" s="460">
        <f>COUNTIFS('Perioda 1'!D7:D46,"F",'Perioda 1'!K7:K46,"3")</f>
        <v>0</v>
      </c>
      <c r="L11" s="461" t="e">
        <f>((J11+K11)*100)/'Perioda 1'!C3</f>
        <v>#DIV/0!</v>
      </c>
      <c r="M11" s="460">
        <f>COUNTIFS('Perioda 1'!D7:D46,"M",'Perioda 1'!K7:K46,"2")</f>
        <v>0</v>
      </c>
      <c r="N11" s="460">
        <f>COUNTIFS('Perioda 1'!D7:D46,"F",'Perioda 1'!K7:K46,"2")</f>
        <v>0</v>
      </c>
      <c r="O11" s="461" t="e">
        <f>((M11+N11)*100)/'Perioda 1'!C3</f>
        <v>#DIV/0!</v>
      </c>
      <c r="P11" s="460">
        <f t="shared" si="0"/>
        <v>0</v>
      </c>
      <c r="Q11" s="460">
        <f t="shared" si="0"/>
        <v>0</v>
      </c>
      <c r="R11" s="461" t="e">
        <f>((P11+Q11)*100)/'Perioda 1'!C3</f>
        <v>#DIV/0!</v>
      </c>
      <c r="S11" s="460">
        <f>COUNTIFS('Perioda 1'!D7:D46,"M",'Perioda 1'!K7:K46,"1")</f>
        <v>0</v>
      </c>
      <c r="T11" s="460">
        <f>COUNTIFS('Perioda 1'!D7:D46,"F",'Perioda 1'!K7:K46,"1")</f>
        <v>0</v>
      </c>
      <c r="U11" s="461" t="e">
        <f>((S11+T11)*100)/'Perioda 1'!C3</f>
        <v>#DIV/0!</v>
      </c>
      <c r="V11" s="460">
        <f>COUNTIFS(Ditari!D5:D124,"M",Ditari!K5:K124,"0")</f>
        <v>0</v>
      </c>
      <c r="W11" s="460">
        <f>COUNTIFS(Ditari!D5:D124,"F",Ditari!K5:K124,"0")</f>
        <v>0</v>
      </c>
      <c r="X11" s="461" t="e">
        <f>((V11+W11)*100)/'Perioda 1'!C3</f>
        <v>#DIV/0!</v>
      </c>
      <c r="Y11" s="463">
        <f t="shared" si="1"/>
        <v>0</v>
      </c>
      <c r="Z11" s="464" t="e">
        <f>((G35*(D11+E11))+(F35*(G11+H11))+(E35*(J11+K11))+(D35*(M11+N11))+(C35*(S11+T11)))/'Perioda 1'!K4</f>
        <v>#DIV/0!</v>
      </c>
    </row>
    <row r="12" spans="1:27" ht="20.100000000000001" customHeight="1" thickBot="1" x14ac:dyDescent="0.3">
      <c r="A12" s="467">
        <v>7</v>
      </c>
      <c r="B12" s="468" t="str">
        <f>'Perioda 1'!L6</f>
        <v xml:space="preserve"> Matematikë</v>
      </c>
      <c r="C12" s="469" t="s">
        <v>119</v>
      </c>
      <c r="D12" s="470">
        <f>COUNTIFS('Perioda 1'!D7:D46,"M",'Perioda 1'!L7:L46,"5")</f>
        <v>0</v>
      </c>
      <c r="E12" s="470">
        <f>COUNTIFS('Perioda 1'!D7:D46,"F",'Perioda 1'!L7:L46,"5")</f>
        <v>0</v>
      </c>
      <c r="F12" s="471" t="e">
        <f>((D12+E12)*100)/'Perioda 1'!C3</f>
        <v>#DIV/0!</v>
      </c>
      <c r="G12" s="470">
        <f>COUNTIFS('Perioda 1'!D7:D46,"M",'Perioda 1'!L7:L46,"4")</f>
        <v>0</v>
      </c>
      <c r="H12" s="470">
        <f>COUNTIFS('Perioda 1'!D7:D46,"F",'Perioda 1'!L7:L46,"4")</f>
        <v>0</v>
      </c>
      <c r="I12" s="471" t="e">
        <f>((G12+H12)*100)/'Perioda 1'!C3</f>
        <v>#DIV/0!</v>
      </c>
      <c r="J12" s="470">
        <f>COUNTIFS('Perioda 1'!D7:D46,"M",'Perioda 1'!L7:L46,"3")</f>
        <v>0</v>
      </c>
      <c r="K12" s="470">
        <f>COUNTIFS('Perioda 1'!D7:D46,"F",'Perioda 1'!L7:L46,"3")</f>
        <v>0</v>
      </c>
      <c r="L12" s="471" t="e">
        <f>((J12+K12)*100)/'Perioda 1'!C3</f>
        <v>#DIV/0!</v>
      </c>
      <c r="M12" s="470">
        <f>COUNTIFS('Perioda 1'!D7:D46,"M",'Perioda 1'!L7:L46,"2")</f>
        <v>0</v>
      </c>
      <c r="N12" s="470">
        <f>COUNTIFS('Perioda 1'!D7:D46,"F",'Perioda 1'!L7:L46,"2")</f>
        <v>0</v>
      </c>
      <c r="O12" s="471" t="e">
        <f>((M12+N12)*100)/'Perioda 1'!C3</f>
        <v>#DIV/0!</v>
      </c>
      <c r="P12" s="470">
        <f t="shared" si="0"/>
        <v>0</v>
      </c>
      <c r="Q12" s="470">
        <f t="shared" si="0"/>
        <v>0</v>
      </c>
      <c r="R12" s="471" t="e">
        <f>((P12+Q12)*100)/'Perioda 1'!C3</f>
        <v>#DIV/0!</v>
      </c>
      <c r="S12" s="470">
        <f>COUNTIFS('Perioda 1'!D7:D46,"M",'Perioda 1'!L7:L46,"1")</f>
        <v>0</v>
      </c>
      <c r="T12" s="470">
        <f>COUNTIFS('Perioda 1'!D7:D46,"F",'Perioda 1'!L7:L46,"1")</f>
        <v>0</v>
      </c>
      <c r="U12" s="471" t="e">
        <f>((S12+T12)*100)/'Perioda 1'!C3</f>
        <v>#DIV/0!</v>
      </c>
      <c r="V12" s="470">
        <f>COUNTIFS(Ditari!D5:D124,"M",Ditari!L5:L124,"0")</f>
        <v>0</v>
      </c>
      <c r="W12" s="470">
        <f>COUNTIFS(Ditari!D5:D124,"F",Ditari!L5:L124,"0")</f>
        <v>0</v>
      </c>
      <c r="X12" s="471" t="e">
        <f>((V12+W12)*100)/'Perioda 1'!C3</f>
        <v>#DIV/0!</v>
      </c>
      <c r="Y12" s="472">
        <f t="shared" si="1"/>
        <v>0</v>
      </c>
      <c r="Z12" s="473" t="e">
        <f>((G35*(D12+E12))+(F35*(G12+H12))+(E35*(J12+K12))+(D35*(M12+N12))+(C35*(S12+T12)))/'Perioda 1'!K4</f>
        <v>#DIV/0!</v>
      </c>
    </row>
    <row r="13" spans="1:27" ht="20.100000000000001" customHeight="1" x14ac:dyDescent="0.25">
      <c r="A13" s="450">
        <v>8</v>
      </c>
      <c r="B13" s="424" t="str">
        <f>'Perioda 1'!M6</f>
        <v xml:space="preserve"> Biologji</v>
      </c>
      <c r="C13" s="425" t="s">
        <v>119</v>
      </c>
      <c r="D13" s="426">
        <f>COUNTIFS('Perioda 1'!D7:D46,"M",'Perioda 1'!M7:M46,"5")</f>
        <v>0</v>
      </c>
      <c r="E13" s="426">
        <f>COUNTIFS('Perioda 1'!D7:D46,"F",'Perioda 1'!M7:M46,"5")</f>
        <v>0</v>
      </c>
      <c r="F13" s="427" t="e">
        <f>((D13+E13)*100)/'Perioda 1'!C3</f>
        <v>#DIV/0!</v>
      </c>
      <c r="G13" s="426">
        <f>COUNTIFS('Perioda 1'!D7:D46,"M",'Perioda 1'!M7:M46,"4")</f>
        <v>0</v>
      </c>
      <c r="H13" s="426">
        <f>COUNTIFS('Perioda 1'!D7:D46,"F",'Perioda 1'!M7:M46,"4")</f>
        <v>0</v>
      </c>
      <c r="I13" s="427" t="e">
        <f>((G13+H13)*100)/'Perioda 1'!C3</f>
        <v>#DIV/0!</v>
      </c>
      <c r="J13" s="426">
        <f>COUNTIFS('Perioda 1'!D7:D46,"M",'Perioda 1'!M7:M46,"3")</f>
        <v>0</v>
      </c>
      <c r="K13" s="426">
        <f>COUNTIFS('Perioda 1'!D7:D46,"F",'Perioda 1'!M7:M46,"3")</f>
        <v>0</v>
      </c>
      <c r="L13" s="427" t="e">
        <f>((J13+K13)*100)/'Perioda 1'!C3</f>
        <v>#DIV/0!</v>
      </c>
      <c r="M13" s="426">
        <f>COUNTIFS('Perioda 1'!D7:D46,"M",'Perioda 1'!M7:M46,"2")</f>
        <v>0</v>
      </c>
      <c r="N13" s="426">
        <f>COUNTIFS('Perioda 1'!D7:D46,"F",'Perioda 1'!M7:M46,"2")</f>
        <v>0</v>
      </c>
      <c r="O13" s="427" t="e">
        <f>((M13+N13)*100)/'Perioda 1'!C3</f>
        <v>#DIV/0!</v>
      </c>
      <c r="P13" s="426">
        <f t="shared" si="0"/>
        <v>0</v>
      </c>
      <c r="Q13" s="426">
        <f t="shared" si="0"/>
        <v>0</v>
      </c>
      <c r="R13" s="427" t="e">
        <f>((P13+Q13)*100)/'Perioda 1'!C3</f>
        <v>#DIV/0!</v>
      </c>
      <c r="S13" s="426">
        <f>COUNTIFS('Perioda 1'!D7:D46,"M",'Perioda 1'!M7:M46,"1")</f>
        <v>0</v>
      </c>
      <c r="T13" s="426">
        <f>COUNTIFS('Perioda 1'!D7:D46,"F",'Perioda 1'!M7:M46,"1")</f>
        <v>0</v>
      </c>
      <c r="U13" s="427" t="e">
        <f>((S13+T13)*100)/'Perioda 1'!C3</f>
        <v>#DIV/0!</v>
      </c>
      <c r="V13" s="426">
        <f>COUNTIFS(Ditari!D5:D124,"M",Ditari!M5:M124,"0")</f>
        <v>0</v>
      </c>
      <c r="W13" s="426">
        <f>COUNTIFS(Ditari!D5:D124,"F",Ditari!M5:M124,"0")</f>
        <v>0</v>
      </c>
      <c r="X13" s="427" t="e">
        <f>((V13+W13)*100)/'Perioda 1'!C3</f>
        <v>#DIV/0!</v>
      </c>
      <c r="Y13" s="475">
        <f t="shared" si="1"/>
        <v>0</v>
      </c>
      <c r="Z13" s="430" t="e">
        <f>((G35*(D13+E13))+(F35*(G13+H13))+(E35*(J13+K13))+(D35*(M13+N13))+(C35*(S13+T13)))/'Perioda 1'!K4</f>
        <v>#DIV/0!</v>
      </c>
    </row>
    <row r="14" spans="1:27" ht="20.100000000000001" customHeight="1" x14ac:dyDescent="0.25">
      <c r="A14" s="431">
        <v>9</v>
      </c>
      <c r="B14" s="432" t="str">
        <f>'Perioda 1'!N6</f>
        <v xml:space="preserve"> Fizikë</v>
      </c>
      <c r="C14" s="433" t="s">
        <v>119</v>
      </c>
      <c r="D14" s="434">
        <f>COUNTIFS('Perioda 1'!D7:D46,"M",'Perioda 1'!N7:N46,"5")</f>
        <v>0</v>
      </c>
      <c r="E14" s="434">
        <f>COUNTIFS('Perioda 1'!D7:D46,"F",'Perioda 1'!N7:N46,"5")</f>
        <v>0</v>
      </c>
      <c r="F14" s="435" t="e">
        <f>((D14+E14)*100)/'Perioda 1'!C3</f>
        <v>#DIV/0!</v>
      </c>
      <c r="G14" s="434">
        <f>COUNTIFS('Perioda 1'!D7:D46,"M",'Perioda 1'!N7:N46,"4")</f>
        <v>0</v>
      </c>
      <c r="H14" s="434">
        <f>COUNTIFS('Perioda 1'!D7:D46,"F",'Perioda 1'!N7:N46,"4")</f>
        <v>0</v>
      </c>
      <c r="I14" s="435" t="e">
        <f>((G14+H14)*100)/'Perioda 1'!C3</f>
        <v>#DIV/0!</v>
      </c>
      <c r="J14" s="434">
        <f>COUNTIFS('Perioda 1'!D7:D46,"M",'Perioda 1'!N7:N46,"3")</f>
        <v>0</v>
      </c>
      <c r="K14" s="434">
        <f>COUNTIFS('Perioda 1'!D7:D46,"F",'Perioda 1'!N7:N46,"3")</f>
        <v>0</v>
      </c>
      <c r="L14" s="435" t="e">
        <f>((J14+K14)*100)/'Perioda 1'!C3</f>
        <v>#DIV/0!</v>
      </c>
      <c r="M14" s="434">
        <f>COUNTIFS('Perioda 1'!D7:D46,"M",'Perioda 1'!N7:N46,"2")</f>
        <v>0</v>
      </c>
      <c r="N14" s="434">
        <f>COUNTIFS('Perioda 1'!D7:D46,"F",'Perioda 1'!N7:N46,"2")</f>
        <v>0</v>
      </c>
      <c r="O14" s="435" t="e">
        <f>((M14+N14)*100)/'Perioda 1'!C3</f>
        <v>#DIV/0!</v>
      </c>
      <c r="P14" s="434">
        <f t="shared" si="0"/>
        <v>0</v>
      </c>
      <c r="Q14" s="434">
        <f t="shared" si="0"/>
        <v>0</v>
      </c>
      <c r="R14" s="435" t="e">
        <f>((P14+Q14)*100)/'Perioda 1'!C3</f>
        <v>#DIV/0!</v>
      </c>
      <c r="S14" s="434">
        <f>COUNTIFS('Perioda 1'!D7:D46,"M",'Perioda 1'!N7:N46,"1")</f>
        <v>0</v>
      </c>
      <c r="T14" s="434">
        <f>COUNTIFS('Perioda 1'!D7:D46,"F",'Perioda 1'!N7:N46,"1")</f>
        <v>0</v>
      </c>
      <c r="U14" s="435" t="e">
        <f>((S14+T14)*100)/'Perioda 1'!C3</f>
        <v>#DIV/0!</v>
      </c>
      <c r="V14" s="434">
        <f>COUNTIFS(Ditari!D5:D124,"M",Ditari!N5:N124,"0")</f>
        <v>0</v>
      </c>
      <c r="W14" s="434">
        <f>COUNTIFS(Ditari!D5:D124,"F",Ditari!N5:N124,"0")</f>
        <v>0</v>
      </c>
      <c r="X14" s="435" t="e">
        <f>((V14+W14)*100)/'Perioda 1'!C3</f>
        <v>#DIV/0!</v>
      </c>
      <c r="Y14" s="442">
        <f t="shared" si="1"/>
        <v>0</v>
      </c>
      <c r="Z14" s="438" t="e">
        <f>((G35*(D14+E14))+(F35*(G14+H14))+(E35*(J14+K14))+(D35*(M14+N14))+(C35*(S14+T14)))/'Perioda 1'!K4</f>
        <v>#DIV/0!</v>
      </c>
    </row>
    <row r="15" spans="1:27" ht="20.100000000000001" customHeight="1" x14ac:dyDescent="0.25">
      <c r="A15" s="441">
        <v>10</v>
      </c>
      <c r="B15" s="432" t="str">
        <f>'Perioda 1'!O6</f>
        <v xml:space="preserve"> Kimi</v>
      </c>
      <c r="C15" s="433" t="s">
        <v>119</v>
      </c>
      <c r="D15" s="434">
        <f>COUNTIFS('Perioda 1'!D7:D46,"M",'Perioda 1'!O7:O46,"5")</f>
        <v>0</v>
      </c>
      <c r="E15" s="434">
        <f>COUNTIFS('Perioda 1'!D7:D46,"F",'Perioda 1'!O7:O46,"5")</f>
        <v>0</v>
      </c>
      <c r="F15" s="435" t="e">
        <f>((D15+E15)*100)/'Perioda 1'!C3</f>
        <v>#DIV/0!</v>
      </c>
      <c r="G15" s="434">
        <f>COUNTIFS('Perioda 1'!D7:D46,"M",'Perioda 1'!O7:O46,"4")</f>
        <v>0</v>
      </c>
      <c r="H15" s="434">
        <f>COUNTIFS('Perioda 1'!D7:D46,"F",'Perioda 1'!O7:O46,"4")</f>
        <v>0</v>
      </c>
      <c r="I15" s="435" t="e">
        <f>((G15+H15)*100)/'Perioda 1'!C3</f>
        <v>#DIV/0!</v>
      </c>
      <c r="J15" s="434">
        <f>COUNTIFS('Perioda 1'!D7:D46,"M",'Perioda 1'!O7:O46,"3")</f>
        <v>0</v>
      </c>
      <c r="K15" s="434">
        <f>COUNTIFS('Perioda 1'!D7:D46,"F",'Perioda 1'!O7:O46,"3")</f>
        <v>0</v>
      </c>
      <c r="L15" s="435" t="e">
        <f>((J15+K15)*100)/'Perioda 1'!C3</f>
        <v>#DIV/0!</v>
      </c>
      <c r="M15" s="434">
        <f>COUNTIFS('Perioda 1'!D7:D46,"M",'Perioda 1'!O7:O46,"2")</f>
        <v>0</v>
      </c>
      <c r="N15" s="434">
        <f>COUNTIFS('Perioda 1'!D7:D46,"F",'Perioda 1'!O7:O46,"2")</f>
        <v>0</v>
      </c>
      <c r="O15" s="435" t="e">
        <f>((M15+N15)*100)/'Perioda 1'!C3</f>
        <v>#DIV/0!</v>
      </c>
      <c r="P15" s="434">
        <f t="shared" si="0"/>
        <v>0</v>
      </c>
      <c r="Q15" s="434">
        <f t="shared" si="0"/>
        <v>0</v>
      </c>
      <c r="R15" s="435" t="e">
        <f>((P15+Q15)*100)/'Perioda 1'!C3</f>
        <v>#DIV/0!</v>
      </c>
      <c r="S15" s="434">
        <f>COUNTIFS('Perioda 1'!D7:D46,"M",'Perioda 1'!O7:O46,"1")</f>
        <v>0</v>
      </c>
      <c r="T15" s="434">
        <f>COUNTIFS('Perioda 1'!D7:D46,"F",'Perioda 1'!O7:O46,"1")</f>
        <v>0</v>
      </c>
      <c r="U15" s="435" t="e">
        <f>((S15+T15)*100)/'Perioda 1'!C3</f>
        <v>#DIV/0!</v>
      </c>
      <c r="V15" s="434">
        <f>COUNTIFS(Ditari!D5:D124,"M",Ditari!O5:O124,"0")</f>
        <v>0</v>
      </c>
      <c r="W15" s="434">
        <f>COUNTIFS(Ditari!D5:D124,"F",Ditari!O5:O124,"0")</f>
        <v>0</v>
      </c>
      <c r="X15" s="435" t="e">
        <f>((V15+W15)*100)/'Perioda 1'!C3</f>
        <v>#DIV/0!</v>
      </c>
      <c r="Y15" s="437">
        <f t="shared" si="1"/>
        <v>0</v>
      </c>
      <c r="Z15" s="438" t="e">
        <f>((G35*(D15+E15))+(F35*(G15+H15))+(E35*(J15+K15))+(D35*(M15+N15))+(C35*(S15+T15)))/'Perioda 1'!K4</f>
        <v>#DIV/0!</v>
      </c>
    </row>
    <row r="16" spans="1:27" ht="20.100000000000001" customHeight="1" x14ac:dyDescent="0.25">
      <c r="A16" s="441">
        <v>11</v>
      </c>
      <c r="B16" s="432" t="str">
        <f>'Perioda 1'!P6</f>
        <v xml:space="preserve"> Astronomi</v>
      </c>
      <c r="C16" s="433" t="s">
        <v>119</v>
      </c>
      <c r="D16" s="434">
        <f>COUNTIFS('Perioda 1'!D7:D46,"M",'Perioda 1'!P7:P46,"5")</f>
        <v>0</v>
      </c>
      <c r="E16" s="434">
        <f>COUNTIFS('Perioda 1'!D7:D46,"F",'Perioda 1'!P7:P46,"5")</f>
        <v>0</v>
      </c>
      <c r="F16" s="435" t="e">
        <f>((D16+E16)*100)/'Perioda 1'!C3</f>
        <v>#DIV/0!</v>
      </c>
      <c r="G16" s="434">
        <f>COUNTIFS('Perioda 1'!D7:D46,"M",'Perioda 1'!P7:P46,"4")</f>
        <v>0</v>
      </c>
      <c r="H16" s="434">
        <f>COUNTIFS('Perioda 1'!D7:D46,"F",'Perioda 1'!P7:P46,"4")</f>
        <v>0</v>
      </c>
      <c r="I16" s="435" t="e">
        <f>((G16+H16)*100)/'Perioda 1'!C3</f>
        <v>#DIV/0!</v>
      </c>
      <c r="J16" s="434">
        <f>COUNTIFS('Perioda 1'!D7:D46,"M",'Perioda 1'!P7:P46,"3")</f>
        <v>0</v>
      </c>
      <c r="K16" s="434">
        <f>COUNTIFS('Perioda 1'!D7:D46,"F",'Perioda 1'!P7:P46,"3")</f>
        <v>0</v>
      </c>
      <c r="L16" s="435" t="e">
        <f>((J16+K16)*100)/'Perioda 1'!C3</f>
        <v>#DIV/0!</v>
      </c>
      <c r="M16" s="434">
        <f>COUNTIFS('Perioda 1'!D7:D46,"M",'Perioda 1'!P7:P46,"2")</f>
        <v>0</v>
      </c>
      <c r="N16" s="434">
        <f>COUNTIFS('Perioda 1'!D7:D46,"F",'Perioda 1'!P7:P46,"2")</f>
        <v>0</v>
      </c>
      <c r="O16" s="435" t="e">
        <f>((M16+N16)*100)/'Perioda 1'!C3</f>
        <v>#DIV/0!</v>
      </c>
      <c r="P16" s="434">
        <f t="shared" si="0"/>
        <v>0</v>
      </c>
      <c r="Q16" s="434">
        <f t="shared" si="0"/>
        <v>0</v>
      </c>
      <c r="R16" s="435" t="e">
        <f>((P16+Q16)*100)/'Perioda 1'!C3</f>
        <v>#DIV/0!</v>
      </c>
      <c r="S16" s="434">
        <f>COUNTIFS('Perioda 1'!D7:D46,"M",'Perioda 1'!P7:P46,"1")</f>
        <v>0</v>
      </c>
      <c r="T16" s="434">
        <f>COUNTIFS('Perioda 1'!D7:D46,"F",'Perioda 1'!P7:P46,"1")</f>
        <v>0</v>
      </c>
      <c r="U16" s="435" t="e">
        <f>((S16+T16)*100)/'Perioda 1'!C3</f>
        <v>#DIV/0!</v>
      </c>
      <c r="V16" s="434">
        <f>COUNTIFS(Ditari!D5:D124,"M",Ditari!P5:P124,"0")</f>
        <v>0</v>
      </c>
      <c r="W16" s="434">
        <f>COUNTIFS(Ditari!D5:D124,"F",Ditari!P5:P124,"0")</f>
        <v>0</v>
      </c>
      <c r="X16" s="435" t="e">
        <f>((V16+W16)*100)/'Perioda 1'!C3</f>
        <v>#DIV/0!</v>
      </c>
      <c r="Y16" s="437">
        <f t="shared" si="1"/>
        <v>0</v>
      </c>
      <c r="Z16" s="438" t="e">
        <f>((G35*(D16+E16))+(F35*(G16+H16))+(E35*(J16+K16))+(D35*(M16+N16))+(C35*(S16+T16)))/'Perioda 1'!K4</f>
        <v>#DIV/0!</v>
      </c>
    </row>
    <row r="17" spans="1:27" ht="20.100000000000001" customHeight="1" thickBot="1" x14ac:dyDescent="0.3">
      <c r="A17" s="441">
        <v>12</v>
      </c>
      <c r="B17" s="458" t="str">
        <f>'Perioda 1'!Q6</f>
        <v xml:space="preserve"> Gjeografi</v>
      </c>
      <c r="C17" s="459" t="s">
        <v>119</v>
      </c>
      <c r="D17" s="460">
        <f>COUNTIFS('Perioda 1'!D7:D46,"M",'Perioda 1'!Q7:Q46,"5")</f>
        <v>0</v>
      </c>
      <c r="E17" s="460">
        <f>COUNTIFS('Perioda 1'!D7:D46,"F",'Perioda 1'!Q7:Q46,"5")</f>
        <v>0</v>
      </c>
      <c r="F17" s="461" t="e">
        <f>((D17+E17)*100)/'Perioda 1'!C3</f>
        <v>#DIV/0!</v>
      </c>
      <c r="G17" s="460">
        <f>COUNTIFS('Perioda 1'!D7:D46,"M",'Perioda 1'!Q7:Q46,"4")</f>
        <v>0</v>
      </c>
      <c r="H17" s="460">
        <f>COUNTIFS('Perioda 1'!D7:D46,"F",'Perioda 1'!Q7:Q46,"4")</f>
        <v>0</v>
      </c>
      <c r="I17" s="461" t="e">
        <f>((G17+H17)*100)/'Perioda 1'!C3</f>
        <v>#DIV/0!</v>
      </c>
      <c r="J17" s="460">
        <f>COUNTIFS('Perioda 1'!D7:D46,"M",'Perioda 1'!Q7:Q46,"3")</f>
        <v>0</v>
      </c>
      <c r="K17" s="460">
        <f>COUNTIFS('Perioda 1'!D7:D46,"F",'Perioda 1'!Q7:Q46,"3")</f>
        <v>0</v>
      </c>
      <c r="L17" s="461" t="e">
        <f>((J17+K17)*100)/'Perioda 1'!C3</f>
        <v>#DIV/0!</v>
      </c>
      <c r="M17" s="460">
        <f>COUNTIFS('Perioda 1'!D7:D46,"M",'Perioda 1'!Q7:Q46,"2")</f>
        <v>0</v>
      </c>
      <c r="N17" s="460">
        <f>COUNTIFS('Perioda 1'!D7:D46,"F",'Perioda 1'!Q7:Q46,"2")</f>
        <v>0</v>
      </c>
      <c r="O17" s="461" t="e">
        <f>((M17+N17)*100)/'Perioda 1'!C3</f>
        <v>#DIV/0!</v>
      </c>
      <c r="P17" s="460">
        <f t="shared" ref="P17:Q25" si="2">SUM(D17,G17,J17,M17)</f>
        <v>0</v>
      </c>
      <c r="Q17" s="460">
        <f t="shared" si="2"/>
        <v>0</v>
      </c>
      <c r="R17" s="461" t="e">
        <f>((P17+Q17)*100)/'Perioda 1'!C3</f>
        <v>#DIV/0!</v>
      </c>
      <c r="S17" s="460">
        <f>COUNTIFS('Perioda 1'!D7:D46,"M",'Perioda 1'!Q7:Q46,"1")</f>
        <v>0</v>
      </c>
      <c r="T17" s="460">
        <f>COUNTIFS('Perioda 1'!D7:D46,"F",'Perioda 1'!Q7:Q46,"1")</f>
        <v>0</v>
      </c>
      <c r="U17" s="461" t="e">
        <f>((S17+T17)*100)/'Perioda 1'!C3</f>
        <v>#DIV/0!</v>
      </c>
      <c r="V17" s="460">
        <f>COUNTIFS(Ditari!D5:D124,"M",Ditari!Q5:Q124,"0")</f>
        <v>0</v>
      </c>
      <c r="W17" s="460">
        <f>COUNTIFS(Ditari!D5:D124,"F",Ditari!Q5:Q124,"0")</f>
        <v>0</v>
      </c>
      <c r="X17" s="461" t="e">
        <f>((V17+W17)*100)/'Perioda 1'!C3</f>
        <v>#DIV/0!</v>
      </c>
      <c r="Y17" s="476">
        <f t="shared" si="1"/>
        <v>0</v>
      </c>
      <c r="Z17" s="464" t="e">
        <f>((G35*(D17+E17))+(F35*(G17+H17))+(E35*(J17+K17))+(D35*(M17+N17))+(C35*(S17+T17)))/'Perioda 1'!K4</f>
        <v>#DIV/0!</v>
      </c>
    </row>
    <row r="18" spans="1:27" ht="20.100000000000001" customHeight="1" x14ac:dyDescent="0.25">
      <c r="A18" s="431">
        <v>13</v>
      </c>
      <c r="B18" s="474" t="str">
        <f>'Perioda 1'!R6</f>
        <v xml:space="preserve"> Edukatë qytetare</v>
      </c>
      <c r="C18" s="452" t="s">
        <v>119</v>
      </c>
      <c r="D18" s="453">
        <f>COUNTIFS('Perioda 1'!D7:D46,"M",'Perioda 1'!R7:R46,"5")</f>
        <v>0</v>
      </c>
      <c r="E18" s="453">
        <f>COUNTIFS('Perioda 1'!D7:D46,"F",'Perioda 1'!R7:R46,"5")</f>
        <v>0</v>
      </c>
      <c r="F18" s="454" t="e">
        <f>((D18+E18)*100)/'Perioda 1'!C3</f>
        <v>#DIV/0!</v>
      </c>
      <c r="G18" s="453">
        <f>COUNTIFS('Perioda 1'!D7:D46,"M",'Perioda 1'!R7:R46,"4")</f>
        <v>0</v>
      </c>
      <c r="H18" s="453">
        <f>COUNTIFS('Perioda 1'!D7:D46,"F",'Perioda 1'!R7:R46,"4")</f>
        <v>0</v>
      </c>
      <c r="I18" s="454" t="e">
        <f>((G18+H18)*100)/'Perioda 1'!C3</f>
        <v>#DIV/0!</v>
      </c>
      <c r="J18" s="453">
        <f>COUNTIFS('Perioda 1'!D7:D46,"M",'Perioda 1'!R7:R46,"3")</f>
        <v>0</v>
      </c>
      <c r="K18" s="453">
        <f>COUNTIFS('Perioda 1'!D7:D46,"F",'Perioda 1'!R7:R46,"3")</f>
        <v>0</v>
      </c>
      <c r="L18" s="454" t="e">
        <f>((J18+K18)*100)/'Perioda 1'!C3</f>
        <v>#DIV/0!</v>
      </c>
      <c r="M18" s="453">
        <f>COUNTIFS('Perioda 1'!D7:D46,"M",'Perioda 1'!R7:R46,"2")</f>
        <v>0</v>
      </c>
      <c r="N18" s="453">
        <f>COUNTIFS('Perioda 1'!D7:D46,"F",'Perioda 1'!R7:R46,"2")</f>
        <v>0</v>
      </c>
      <c r="O18" s="454" t="e">
        <f>((M18+N18)*100)/'Perioda 1'!C3</f>
        <v>#DIV/0!</v>
      </c>
      <c r="P18" s="453">
        <f>SUM(D18,G18,J18,M18)</f>
        <v>0</v>
      </c>
      <c r="Q18" s="453">
        <f t="shared" si="2"/>
        <v>0</v>
      </c>
      <c r="R18" s="454" t="e">
        <f>((P18+Q18)*100)/'Perioda 1'!C3</f>
        <v>#DIV/0!</v>
      </c>
      <c r="S18" s="453">
        <f>COUNTIFS('Perioda 1'!D7:D46,"M",'Perioda 1'!R7:R46,"1")</f>
        <v>0</v>
      </c>
      <c r="T18" s="453">
        <f>COUNTIFS('Perioda 1'!D7:D46,"F",'Perioda 1'!R7:R46,"1")</f>
        <v>0</v>
      </c>
      <c r="U18" s="454" t="e">
        <f>((S18+T18)*100)/'Perioda 1'!C3</f>
        <v>#DIV/0!</v>
      </c>
      <c r="V18" s="453">
        <f>COUNTIFS(Ditari!D5:D124,"M",Ditari!R5:R124,"0")</f>
        <v>0</v>
      </c>
      <c r="W18" s="453">
        <f>COUNTIFS(Ditari!D5:D124,"F",Ditari!R5:R124,"0")</f>
        <v>0</v>
      </c>
      <c r="X18" s="454" t="e">
        <f>((V18+W18)*100)/'Perioda 1'!C3</f>
        <v>#DIV/0!</v>
      </c>
      <c r="Y18" s="466">
        <f>SUM(W18,V18,T18,S18,N18,M18,K18,J18,,H18,G18,E18,D18)</f>
        <v>0</v>
      </c>
      <c r="Z18" s="456" t="e">
        <f>((G35*(D18+E18))+(F35*(G18+H18))+(E35*(J18+K18))+(D35*(M18+N18))+(C35*(S18+T18)))/'Perioda 1'!K4</f>
        <v>#DIV/0!</v>
      </c>
    </row>
    <row r="19" spans="1:27" ht="20.100000000000001" customHeight="1" x14ac:dyDescent="0.25">
      <c r="A19" s="431">
        <v>14</v>
      </c>
      <c r="B19" s="449" t="str">
        <f>'Perioda 1'!S6</f>
        <v xml:space="preserve"> Histori</v>
      </c>
      <c r="C19" s="433" t="s">
        <v>119</v>
      </c>
      <c r="D19" s="434">
        <f>COUNTIFS('Perioda 1'!D7:D46,"M",'Perioda 1'!S7:S46,"5")</f>
        <v>0</v>
      </c>
      <c r="E19" s="434">
        <f>COUNTIFS('Perioda 1'!D7:D46,"F",'Perioda 1'!S7:S46,"5")</f>
        <v>0</v>
      </c>
      <c r="F19" s="435" t="e">
        <f>((D19+E19)*100)/'Perioda 1'!C3</f>
        <v>#DIV/0!</v>
      </c>
      <c r="G19" s="434">
        <f>COUNTIFS('Perioda 1'!D7:D46,"M",'Perioda 1'!S7:S46,"4")</f>
        <v>0</v>
      </c>
      <c r="H19" s="434">
        <f>COUNTIFS('Perioda 1'!D7:D46,"F",'Perioda 1'!S7:S46,"4")</f>
        <v>0</v>
      </c>
      <c r="I19" s="435" t="e">
        <f>((G19+H19)*100)/'Perioda 1'!C3</f>
        <v>#DIV/0!</v>
      </c>
      <c r="J19" s="434">
        <f>COUNTIFS('Perioda 1'!D7:D46,"M",'Perioda 1'!S7:S46,"3")</f>
        <v>0</v>
      </c>
      <c r="K19" s="434">
        <f>COUNTIFS('Perioda 1'!D7:D46,"F",'Perioda 1'!S7:S46,"3")</f>
        <v>0</v>
      </c>
      <c r="L19" s="435" t="e">
        <f>((J19+K19)*100)/'Perioda 1'!C3</f>
        <v>#DIV/0!</v>
      </c>
      <c r="M19" s="434">
        <f>COUNTIFS('Perioda 1'!D7:D46,"M",'Perioda 1'!S7:S46,"2")</f>
        <v>0</v>
      </c>
      <c r="N19" s="434">
        <f>COUNTIFS('Perioda 1'!D7:D46,"F",'Perioda 1'!S7:S46,"2")</f>
        <v>0</v>
      </c>
      <c r="O19" s="435" t="e">
        <f>((M19+N19)*100)/'Perioda 1'!C3</f>
        <v>#DIV/0!</v>
      </c>
      <c r="P19" s="434">
        <f t="shared" si="2"/>
        <v>0</v>
      </c>
      <c r="Q19" s="434">
        <f>SUM(E19,H19,K19,N19)</f>
        <v>0</v>
      </c>
      <c r="R19" s="435" t="e">
        <f>((P19+Q19)*100)/'Perioda 1'!C3</f>
        <v>#DIV/0!</v>
      </c>
      <c r="S19" s="434">
        <f>COUNTIFS('Perioda 1'!D7:D46,"M",'Perioda 1'!S7:S46,"1")</f>
        <v>0</v>
      </c>
      <c r="T19" s="434">
        <f>COUNTIFS('Perioda 1'!D7:D46,"F",'Perioda 1'!S7:S46,"1")</f>
        <v>0</v>
      </c>
      <c r="U19" s="435" t="e">
        <f>((S19+T19)*100)/'Perioda 1'!C3</f>
        <v>#DIV/0!</v>
      </c>
      <c r="V19" s="434">
        <f>COUNTIFS(Ditari!D5:D124,"M",Ditari!S5:S124,"0")</f>
        <v>0</v>
      </c>
      <c r="W19" s="434">
        <f>COUNTIFS(Ditari!D5:D124,"F",Ditari!S5:S124,"0")</f>
        <v>0</v>
      </c>
      <c r="X19" s="435" t="e">
        <f>((V19+W19)*100)/'Perioda 1'!C3</f>
        <v>#DIV/0!</v>
      </c>
      <c r="Y19" s="442">
        <f t="shared" si="1"/>
        <v>0</v>
      </c>
      <c r="Z19" s="438" t="e">
        <f>((G35*(D19+E19))+(F35*(G19+H19))+(E35*(J19+K19))+(D35*(M19+N19))+(C35*(S19+T19)))/'Perioda 1'!K4</f>
        <v>#DIV/0!</v>
      </c>
    </row>
    <row r="20" spans="1:27" ht="20.100000000000001" customHeight="1" x14ac:dyDescent="0.25">
      <c r="A20" s="441">
        <v>15</v>
      </c>
      <c r="B20" s="449" t="str">
        <f>'Perioda 1'!T6</f>
        <v xml:space="preserve"> Psikologji</v>
      </c>
      <c r="C20" s="433" t="s">
        <v>119</v>
      </c>
      <c r="D20" s="434">
        <f>COUNTIFS('Perioda 1'!D7:D46,"M",'Perioda 1'!T7:T46,"5")</f>
        <v>0</v>
      </c>
      <c r="E20" s="434">
        <f>COUNTIFS('Perioda 1'!D7:D46,"F",'Perioda 1'!T7:T46,"5")</f>
        <v>0</v>
      </c>
      <c r="F20" s="435" t="e">
        <f>((D20+E20)*100)/'Perioda 1'!C3</f>
        <v>#DIV/0!</v>
      </c>
      <c r="G20" s="434">
        <f>COUNTIFS('Perioda 1'!D7:D46,"M",'Perioda 1'!T7:T46,"4")</f>
        <v>0</v>
      </c>
      <c r="H20" s="434">
        <f>COUNTIFS('Perioda 1'!D7:D46,"F",'Perioda 1'!T7:T46,"4")</f>
        <v>0</v>
      </c>
      <c r="I20" s="435" t="e">
        <f>((G20+H20)*100)/'Perioda 1'!C3</f>
        <v>#DIV/0!</v>
      </c>
      <c r="J20" s="434">
        <f>COUNTIFS('Perioda 1'!D7:D46,"M",'Perioda 1'!T7:T46,"3")</f>
        <v>0</v>
      </c>
      <c r="K20" s="434">
        <f>COUNTIFS('Perioda 1'!D7:D46,"F",'Perioda 1'!T7:T46,"3")</f>
        <v>0</v>
      </c>
      <c r="L20" s="435" t="e">
        <f>((J20+K20)*100)/'Perioda 1'!C3</f>
        <v>#DIV/0!</v>
      </c>
      <c r="M20" s="434">
        <f>COUNTIFS('Perioda 1'!D7:D46,"M",'Perioda 1'!T7:T46,"2")</f>
        <v>0</v>
      </c>
      <c r="N20" s="434">
        <f>COUNTIFS('Perioda 1'!D7:D46,"F",'Perioda 1'!T7:T46,"2")</f>
        <v>0</v>
      </c>
      <c r="O20" s="435" t="e">
        <f>((M20+N20)*100)/'Perioda 1'!C3</f>
        <v>#DIV/0!</v>
      </c>
      <c r="P20" s="434">
        <f t="shared" si="2"/>
        <v>0</v>
      </c>
      <c r="Q20" s="434">
        <f t="shared" si="2"/>
        <v>0</v>
      </c>
      <c r="R20" s="435" t="e">
        <f>((P20+Q20)*100)/'Perioda 1'!C3</f>
        <v>#DIV/0!</v>
      </c>
      <c r="S20" s="434">
        <f>COUNTIFS('Perioda 1'!D7:D46,"M",'Perioda 1'!T7:T46,"1")</f>
        <v>0</v>
      </c>
      <c r="T20" s="434">
        <f>COUNTIFS('Perioda 1'!D7:D46,"F",'Perioda 1'!T7:T46,"1")</f>
        <v>0</v>
      </c>
      <c r="U20" s="435" t="e">
        <f>((S20+T20)*100)/'Perioda 1'!C3</f>
        <v>#DIV/0!</v>
      </c>
      <c r="V20" s="434">
        <f>COUNTIFS(Ditari!D5:D124,"M",Ditari!T5:T124,"0")</f>
        <v>0</v>
      </c>
      <c r="W20" s="434">
        <f>COUNTIFS(Ditari!D5:D124,"F",Ditari!T5:T124,"0")</f>
        <v>0</v>
      </c>
      <c r="X20" s="435" t="e">
        <f>((V20+W20)*100)/'Perioda 1'!C3</f>
        <v>#DIV/0!</v>
      </c>
      <c r="Y20" s="437">
        <f t="shared" si="1"/>
        <v>0</v>
      </c>
      <c r="Z20" s="438" t="e">
        <f>((G35*(D20+E20))+(F35*(G20+H20))+(E35*(J20+K20))+(D35*(M20+N20))+(C35*(S20+T20)))/'Perioda 1'!K4</f>
        <v>#DIV/0!</v>
      </c>
    </row>
    <row r="21" spans="1:27" ht="20.100000000000001" customHeight="1" x14ac:dyDescent="0.25">
      <c r="A21" s="441">
        <v>16</v>
      </c>
      <c r="B21" s="449" t="str">
        <f>'Perioda 1'!U6</f>
        <v xml:space="preserve"> Filozofi &amp; Logjikë</v>
      </c>
      <c r="C21" s="433" t="s">
        <v>119</v>
      </c>
      <c r="D21" s="434">
        <f>COUNTIFS('Perioda 1'!D7:D46,"M",'Perioda 1'!U7:U46,"5")</f>
        <v>0</v>
      </c>
      <c r="E21" s="434">
        <f>COUNTIFS('Perioda 1'!D7:D46,"F",'Perioda 1'!U7:U46,"5")</f>
        <v>0</v>
      </c>
      <c r="F21" s="435" t="e">
        <f>((D21+E21)*100)/'Perioda 1'!C3</f>
        <v>#DIV/0!</v>
      </c>
      <c r="G21" s="434">
        <f>COUNTIFS('Perioda 1'!D7:D46,"M",'Perioda 1'!U7:U46,"4")</f>
        <v>0</v>
      </c>
      <c r="H21" s="434">
        <f>COUNTIFS('Perioda 1'!D7:D46,"F",'Perioda 1'!U7:U46,"4")</f>
        <v>0</v>
      </c>
      <c r="I21" s="435" t="e">
        <f>((G21+H21)*100)/'Perioda 1'!C3</f>
        <v>#DIV/0!</v>
      </c>
      <c r="J21" s="434">
        <f>COUNTIFS('Perioda 1'!D7:D46,"M",'Perioda 1'!U7:U46,"3")</f>
        <v>0</v>
      </c>
      <c r="K21" s="434">
        <f>COUNTIFS('Perioda 1'!D7:D46,"F",'Perioda 1'!U7:U46,"3")</f>
        <v>0</v>
      </c>
      <c r="L21" s="435" t="e">
        <f>((J21+K21)*100)/'Perioda 1'!C3</f>
        <v>#DIV/0!</v>
      </c>
      <c r="M21" s="434">
        <f>COUNTIFS('Perioda 1'!D7:D46,"M",'Perioda 1'!U7:U46,"2")</f>
        <v>0</v>
      </c>
      <c r="N21" s="434">
        <f>COUNTIFS('Perioda 1'!D7:D46,"F",'Perioda 1'!U7:U46,"2")</f>
        <v>0</v>
      </c>
      <c r="O21" s="435" t="e">
        <f>((M21+N21)*100)/'Perioda 1'!C3</f>
        <v>#DIV/0!</v>
      </c>
      <c r="P21" s="434">
        <f t="shared" si="2"/>
        <v>0</v>
      </c>
      <c r="Q21" s="434">
        <f t="shared" si="2"/>
        <v>0</v>
      </c>
      <c r="R21" s="435" t="e">
        <f>((P21+Q21)*100)/'Perioda 1'!C3</f>
        <v>#DIV/0!</v>
      </c>
      <c r="S21" s="434">
        <f>COUNTIFS('Perioda 1'!D7:D46,"M",'Perioda 1'!U7:U46,"1")</f>
        <v>0</v>
      </c>
      <c r="T21" s="434">
        <f>COUNTIFS('Perioda 1'!D7:D46,"F",'Perioda 1'!U7:U46,"1")</f>
        <v>0</v>
      </c>
      <c r="U21" s="435" t="e">
        <f>((S21+T21)*100)/'Perioda 1'!C3</f>
        <v>#DIV/0!</v>
      </c>
      <c r="V21" s="434">
        <f>COUNTIFS(Ditari!D5:D124,"M",Ditari!U5:U124,"0")</f>
        <v>0</v>
      </c>
      <c r="W21" s="434">
        <f>COUNTIFS(Ditari!D5:D124,"F",Ditari!U5:U124,"0")</f>
        <v>0</v>
      </c>
      <c r="X21" s="435" t="e">
        <f>((V21+W21)*100)/'Perioda 1'!C3</f>
        <v>#DIV/0!</v>
      </c>
      <c r="Y21" s="442">
        <f t="shared" si="1"/>
        <v>0</v>
      </c>
      <c r="Z21" s="438" t="e">
        <f>((G35*(D21+E21))+(F35*(G21+H21))+(E35*(J21+K21))+(D35*(M21+N21))+(C35*(S21+T21)))/'Perioda 1'!K4</f>
        <v>#DIV/0!</v>
      </c>
    </row>
    <row r="22" spans="1:27" ht="20.100000000000001" customHeight="1" thickBot="1" x14ac:dyDescent="0.3">
      <c r="A22" s="465">
        <v>17</v>
      </c>
      <c r="B22" s="477" t="str">
        <f>'Perioda 1'!V6</f>
        <v xml:space="preserve"> Sociologji</v>
      </c>
      <c r="C22" s="459" t="s">
        <v>119</v>
      </c>
      <c r="D22" s="460">
        <f>COUNTIFS('Perioda 1'!D7:D46,"M",'Perioda 1'!V7:V46,"5")</f>
        <v>0</v>
      </c>
      <c r="E22" s="460">
        <f>COUNTIFS('Perioda 1'!D7:D46,"F",'Perioda 1'!V7:V46,"5")</f>
        <v>0</v>
      </c>
      <c r="F22" s="461" t="e">
        <f>((D22+E22)*100)/'Perioda 1'!C3</f>
        <v>#DIV/0!</v>
      </c>
      <c r="G22" s="460">
        <f>COUNTIFS('Perioda 1'!D7:D46,"M",'Perioda 1'!V7:V46,"4")</f>
        <v>0</v>
      </c>
      <c r="H22" s="460">
        <f>COUNTIFS('Perioda 1'!D7:D46,"F",'Perioda 1'!V7:V46,"4")</f>
        <v>0</v>
      </c>
      <c r="I22" s="461" t="e">
        <f>((G22+H22)*100)/'Perioda 1'!C3</f>
        <v>#DIV/0!</v>
      </c>
      <c r="J22" s="460">
        <f>COUNTIFS('Perioda 1'!D7:D46,"M",'Perioda 1'!V7:V46,"3")</f>
        <v>0</v>
      </c>
      <c r="K22" s="460">
        <f>COUNTIFS('Perioda 1'!D7:D46,"F",'Perioda 1'!V7:V46,"3")</f>
        <v>0</v>
      </c>
      <c r="L22" s="461" t="e">
        <f>((J22+K22)*100)/'Perioda 1'!C3</f>
        <v>#DIV/0!</v>
      </c>
      <c r="M22" s="460">
        <f>COUNTIFS('Perioda 1'!D7:D46,"M",'Perioda 1'!V7:V46,"2")</f>
        <v>0</v>
      </c>
      <c r="N22" s="460">
        <f>COUNTIFS('Perioda 1'!D7:D46,"F",'Perioda 1'!V7:V46,"2")</f>
        <v>0</v>
      </c>
      <c r="O22" s="461" t="e">
        <f>((M22+N22)*100)/'Perioda 1'!C3</f>
        <v>#DIV/0!</v>
      </c>
      <c r="P22" s="460">
        <f t="shared" si="2"/>
        <v>0</v>
      </c>
      <c r="Q22" s="460">
        <f t="shared" si="2"/>
        <v>0</v>
      </c>
      <c r="R22" s="461" t="e">
        <f>((P22+Q22)*100)/'Perioda 1'!C3</f>
        <v>#DIV/0!</v>
      </c>
      <c r="S22" s="460">
        <f>COUNTIFS('Perioda 1'!D7:D46,"M",'Perioda 1'!V7:V46,"1")</f>
        <v>0</v>
      </c>
      <c r="T22" s="460">
        <f>COUNTIFS('Perioda 1'!D7:D46,"F",'Perioda 1'!V7:V46,"1")</f>
        <v>0</v>
      </c>
      <c r="U22" s="461" t="e">
        <f>((S22+T22)*100)/'Perioda 1'!C3</f>
        <v>#DIV/0!</v>
      </c>
      <c r="V22" s="460">
        <f>COUNTIFS(Ditari!D5:D124,"M",Ditari!V5:V124,"0")</f>
        <v>0</v>
      </c>
      <c r="W22" s="460">
        <f>COUNTIFS(Ditari!D5:D124,"F",Ditari!V5:V124,"0")</f>
        <v>0</v>
      </c>
      <c r="X22" s="461" t="e">
        <f>((V22+W22)*100)/'Perioda 1'!C3</f>
        <v>#DIV/0!</v>
      </c>
      <c r="Y22" s="476">
        <f t="shared" si="1"/>
        <v>0</v>
      </c>
      <c r="Z22" s="464" t="e">
        <f>((G35*(D22+E22))+(F35*(G22+H22))+(E35*(J22+K22))+(D35*(M22+N22))+(C35*(S22+T22)))/'Perioda 1'!K4</f>
        <v>#DIV/0!</v>
      </c>
    </row>
    <row r="23" spans="1:27" ht="20.100000000000001" customHeight="1" thickBot="1" x14ac:dyDescent="0.3">
      <c r="A23" s="481">
        <v>18</v>
      </c>
      <c r="B23" s="482" t="str">
        <f>'Perioda 1'!W6</f>
        <v xml:space="preserve"> TIK</v>
      </c>
      <c r="C23" s="469" t="s">
        <v>119</v>
      </c>
      <c r="D23" s="470">
        <f>COUNTIFS('Perioda 1'!D7:D46,"M",'Perioda 1'!W7:W46,"5")</f>
        <v>0</v>
      </c>
      <c r="E23" s="470">
        <f>COUNTIFS('Perioda 1'!D7:D46,"F",'Perioda 1'!W7:W46,"5")</f>
        <v>0</v>
      </c>
      <c r="F23" s="471" t="e">
        <f>((D23+E23)*100)/'Perioda 1'!C3</f>
        <v>#DIV/0!</v>
      </c>
      <c r="G23" s="470">
        <f>COUNTIFS('Perioda 1'!D7:D46,"M",'Perioda 1'!W7:W46,"4")</f>
        <v>0</v>
      </c>
      <c r="H23" s="470">
        <f>COUNTIFS('Perioda 1'!D7:D46,"F",'Perioda 1'!W7:W46,"4")</f>
        <v>0</v>
      </c>
      <c r="I23" s="471" t="e">
        <f>((G23+H23)*100)/'Perioda 1'!C3</f>
        <v>#DIV/0!</v>
      </c>
      <c r="J23" s="470">
        <f>COUNTIFS('Perioda 1'!D7:D46,"M",'Perioda 1'!W7:W46,"3")</f>
        <v>0</v>
      </c>
      <c r="K23" s="470">
        <f>COUNTIFS('Perioda 1'!D7:D46,"F",'Perioda 1'!W7:W46,"3")</f>
        <v>0</v>
      </c>
      <c r="L23" s="471" t="e">
        <f>((J23+K23)*100)/'Perioda 1'!C3</f>
        <v>#DIV/0!</v>
      </c>
      <c r="M23" s="470">
        <f>COUNTIFS('Perioda 1'!D7:D46,"M",'Perioda 1'!W7:W46,"2")</f>
        <v>0</v>
      </c>
      <c r="N23" s="470">
        <f>COUNTIFS('Perioda 1'!D7:D46,"F",'Perioda 1'!W7:W46,"2")</f>
        <v>0</v>
      </c>
      <c r="O23" s="471" t="e">
        <f>((M23+N23)*100)/'Perioda 1'!C3</f>
        <v>#DIV/0!</v>
      </c>
      <c r="P23" s="470">
        <f>SUM(D23,G23,J23,M23)</f>
        <v>0</v>
      </c>
      <c r="Q23" s="470">
        <f t="shared" si="2"/>
        <v>0</v>
      </c>
      <c r="R23" s="471" t="e">
        <f>((P23+Q23)*100)/'Perioda 1'!C3</f>
        <v>#DIV/0!</v>
      </c>
      <c r="S23" s="470">
        <f>COUNTIFS('Perioda 1'!D7:D46,"M",'Perioda 1'!W7:W46,"1")</f>
        <v>0</v>
      </c>
      <c r="T23" s="470">
        <f>COUNTIFS('Perioda 1'!D7:D46,"F",'Perioda 1'!Z7:Z46,"1")</f>
        <v>0</v>
      </c>
      <c r="U23" s="471" t="e">
        <f>((S23+T23)*100)/'Perioda 1'!C3</f>
        <v>#DIV/0!</v>
      </c>
      <c r="V23" s="470">
        <f>COUNTIFS(Ditari!D5:D124,"M",Ditari!W5:W124,"0")</f>
        <v>0</v>
      </c>
      <c r="W23" s="470">
        <f>COUNTIFS(Ditari!D5:D124,"F",Ditari!W5:W124,"0")</f>
        <v>0</v>
      </c>
      <c r="X23" s="471" t="e">
        <f>((V23+W23)*100)/'Perioda 1'!C3</f>
        <v>#DIV/0!</v>
      </c>
      <c r="Y23" s="483">
        <f t="shared" si="1"/>
        <v>0</v>
      </c>
      <c r="Z23" s="473" t="e">
        <f>((G35*(D23+E23))+(F35*(G23+H23))+(E35*(J23+K23))+(D35*(M23+N23))+(C35*(S23+T23)))/'Perioda 1'!K4</f>
        <v>#DIV/0!</v>
      </c>
    </row>
    <row r="24" spans="1:27" ht="20.100000000000001" customHeight="1" thickBot="1" x14ac:dyDescent="0.3">
      <c r="A24" s="484">
        <v>19</v>
      </c>
      <c r="B24" s="482" t="str">
        <f>'Perioda 1'!X6</f>
        <v xml:space="preserve"> Edukatë fizike</v>
      </c>
      <c r="C24" s="469" t="s">
        <v>119</v>
      </c>
      <c r="D24" s="470">
        <f>COUNTIFS('Perioda 1'!D7:D46,"M",'Perioda 1'!X7:X46,"5")</f>
        <v>0</v>
      </c>
      <c r="E24" s="470">
        <f>COUNTIFS('Perioda 1'!D7:D46,"F",'Perioda 1'!X7:X46,"5")</f>
        <v>0</v>
      </c>
      <c r="F24" s="471" t="e">
        <f>((D24+E24)*100)/'Perioda 1'!C3</f>
        <v>#DIV/0!</v>
      </c>
      <c r="G24" s="470">
        <f>COUNTIFS('Perioda 1'!D7:D46,"M",'Perioda 1'!X7:X46,"4")</f>
        <v>0</v>
      </c>
      <c r="H24" s="470">
        <f>COUNTIFS('Perioda 1'!D7:D46,"F",'Perioda 1'!X7:X46,"4")</f>
        <v>0</v>
      </c>
      <c r="I24" s="471" t="e">
        <f>((G24+H24)*100)/'Perioda 1'!C3</f>
        <v>#DIV/0!</v>
      </c>
      <c r="J24" s="470">
        <f>COUNTIFS('Perioda 1'!D7:D46,"M",'Perioda 1'!X7:X46,"3")</f>
        <v>0</v>
      </c>
      <c r="K24" s="470">
        <f>COUNTIFS('Perioda 1'!D7:D46,"F",'Perioda 1'!X7:X46,"3")</f>
        <v>0</v>
      </c>
      <c r="L24" s="471" t="e">
        <f>((J24+K24)*100)/'Perioda 1'!C3</f>
        <v>#DIV/0!</v>
      </c>
      <c r="M24" s="470">
        <f>COUNTIFS('Perioda 1'!D7:D46,"M",'Perioda 1'!X7:X46,"2")</f>
        <v>0</v>
      </c>
      <c r="N24" s="470">
        <f>COUNTIFS('Perioda 1'!D7:D46,"F",'Perioda 1'!X7:X46,"2")</f>
        <v>0</v>
      </c>
      <c r="O24" s="471" t="e">
        <f>((M24+N24)*100)/'Perioda 1'!C3</f>
        <v>#DIV/0!</v>
      </c>
      <c r="P24" s="470">
        <f>SUM(D24,G24,J24,M24)</f>
        <v>0</v>
      </c>
      <c r="Q24" s="470">
        <f t="shared" si="2"/>
        <v>0</v>
      </c>
      <c r="R24" s="471" t="e">
        <f>((P24+Q24)*100)/'Perioda 1'!C3</f>
        <v>#DIV/0!</v>
      </c>
      <c r="S24" s="470">
        <f>COUNTIFS('Perioda 1'!D7:D46,"M",'Perioda 1'!X7:X46,"1")</f>
        <v>0</v>
      </c>
      <c r="T24" s="470">
        <f>COUNTIFS('Perioda 1'!D7:D46,"F",'Perioda 1'!X7:X46,"1")</f>
        <v>0</v>
      </c>
      <c r="U24" s="471" t="e">
        <f>((S24+T24)*100)/'Perioda 1'!C3</f>
        <v>#DIV/0!</v>
      </c>
      <c r="V24" s="470">
        <f>COUNTIFS(Ditari!D5:D124,"M",Ditari!X5:X124,"0")</f>
        <v>0</v>
      </c>
      <c r="W24" s="470">
        <f>COUNTIFS(Ditari!D5:D124,"F",Ditari!X5:X124,"0")</f>
        <v>0</v>
      </c>
      <c r="X24" s="471" t="e">
        <f>((V24+W24)*100)/'Perioda 1'!C3</f>
        <v>#DIV/0!</v>
      </c>
      <c r="Y24" s="483">
        <f>SUM(W24,V24,T24,S24,N24,M24,K24,J24,,H24,G24,E24,D24)</f>
        <v>0</v>
      </c>
      <c r="Z24" s="473" t="e">
        <f>((G35*(D24+E24))+(F35*(G24+H24))+(E35*(J24+K24))+(D35*(M24+N24))+(C35*(S24+T24)))/'Perioda 1'!K4</f>
        <v>#DIV/0!</v>
      </c>
    </row>
    <row r="25" spans="1:27" ht="20.100000000000001" customHeight="1" x14ac:dyDescent="0.25">
      <c r="A25" s="478">
        <v>20</v>
      </c>
      <c r="B25" s="479" t="str">
        <f>'Perioda 1'!Y6</f>
        <v xml:space="preserve"> MZ</v>
      </c>
      <c r="C25" s="452" t="s">
        <v>119</v>
      </c>
      <c r="D25" s="480">
        <f>COUNTIFS('Perioda 1'!D7:D46,"M",'Perioda 1'!Y7:Y46,"5")</f>
        <v>0</v>
      </c>
      <c r="E25" s="480">
        <f>COUNTIFS('Perioda 1'!D7:D46,"F",'Perioda 1'!Y7:Y46,"5")</f>
        <v>0</v>
      </c>
      <c r="F25" s="454" t="e">
        <f>((D25+E25)*100)/'Perioda 1'!C3</f>
        <v>#DIV/0!</v>
      </c>
      <c r="G25" s="480">
        <f>COUNTIFS('Perioda 1'!D7:D46,"M",'Perioda 1'!Y7:Y46,"4")</f>
        <v>0</v>
      </c>
      <c r="H25" s="480">
        <f>COUNTIFS('Perioda 1'!D7:D46,"F",'Perioda 1'!Y7:Y46,"4")</f>
        <v>0</v>
      </c>
      <c r="I25" s="454" t="e">
        <f>((G25+H25)*100)/'Perioda 1'!C3</f>
        <v>#DIV/0!</v>
      </c>
      <c r="J25" s="480">
        <f>COUNTIFS('Perioda 1'!D7:D46,"M",'Perioda 1'!Y7:Y46,"3")</f>
        <v>0</v>
      </c>
      <c r="K25" s="480">
        <f>COUNTIFS('Perioda 1'!D7:D46,"F",'Perioda 1'!Y7:Y46,"3")</f>
        <v>0</v>
      </c>
      <c r="L25" s="454" t="e">
        <f>((J25+K25)*100)/'Perioda 1'!C3</f>
        <v>#DIV/0!</v>
      </c>
      <c r="M25" s="480">
        <f>COUNTIFS('Perioda 1'!D7:D46,"M",'Perioda 1'!Y7:Y46,"2")</f>
        <v>0</v>
      </c>
      <c r="N25" s="480">
        <f>COUNTIFS('Perioda 1'!D7:D46,"F",'Perioda 1'!Y7:Y46,"2")</f>
        <v>0</v>
      </c>
      <c r="O25" s="454" t="e">
        <f>((M25+N25)*100)/'Perioda 1'!C3</f>
        <v>#DIV/0!</v>
      </c>
      <c r="P25" s="453">
        <f t="shared" si="2"/>
        <v>0</v>
      </c>
      <c r="Q25" s="453">
        <f t="shared" si="2"/>
        <v>0</v>
      </c>
      <c r="R25" s="454" t="e">
        <f>((P25+Q25)*100)/'Perioda 1'!C3</f>
        <v>#DIV/0!</v>
      </c>
      <c r="S25" s="480">
        <f>COUNTIFS('Perioda 1'!D7:D46,"M",'Perioda 1'!Y7:Y46,"1")</f>
        <v>0</v>
      </c>
      <c r="T25" s="480">
        <f>COUNTIFS('Perioda 1'!D7:D46,"F",'Perioda 1'!Y7:Y46,"1")</f>
        <v>0</v>
      </c>
      <c r="U25" s="454" t="e">
        <f>((S25+T25)*100)/'Perioda 1'!C3</f>
        <v>#DIV/0!</v>
      </c>
      <c r="V25" s="453">
        <f>COUNTIFS(Ditari!D5:D124,"M",Ditari!Y5:Y124,"0")</f>
        <v>0</v>
      </c>
      <c r="W25" s="480">
        <f>COUNTIFS(Ditari!D5:D124,"F",Ditari!Y5:Y124,"0")</f>
        <v>0</v>
      </c>
      <c r="X25" s="454" t="e">
        <f>((V25+W25)*100)/'Perioda 1'!C3</f>
        <v>#DIV/0!</v>
      </c>
      <c r="Y25" s="466">
        <f t="shared" si="1"/>
        <v>0</v>
      </c>
      <c r="Z25" s="456" t="e">
        <f>((G35*(D25+E25))+(F35*(G25+H25))+(E35*(J25+K25))+(D35*(M25+N25))+(C35*(S25+T25)))/'Perioda 1'!K4</f>
        <v>#DIV/0!</v>
      </c>
    </row>
    <row r="26" spans="1:27" ht="20.100000000000001" customHeight="1" thickBot="1" x14ac:dyDescent="0.3">
      <c r="A26" s="490">
        <v>21</v>
      </c>
      <c r="B26" s="477" t="str">
        <f>'Perioda 1'!Z6</f>
        <v xml:space="preserve"> MZ</v>
      </c>
      <c r="C26" s="459" t="s">
        <v>119</v>
      </c>
      <c r="D26" s="460">
        <f>COUNTIFS('Perioda 1'!D7:D46,"M",'Perioda 1'!Z7:Z46,"5")</f>
        <v>0</v>
      </c>
      <c r="E26" s="460">
        <f>COUNTIFS('Perioda 1'!D7:D46,"F",'Perioda 1'!Z7:Z46,"5")</f>
        <v>0</v>
      </c>
      <c r="F26" s="461" t="e">
        <f>((D26+E26)*100)/'Perioda 1'!C3</f>
        <v>#DIV/0!</v>
      </c>
      <c r="G26" s="460">
        <f>COUNTIFS('Perioda 1'!D7:D46,"M",'Perioda 1'!Z7:Z46,"4")</f>
        <v>0</v>
      </c>
      <c r="H26" s="460">
        <f>COUNTIFS('Perioda 1'!D7:D46,"F",'Perioda 1'!Z7:Z46,"4")</f>
        <v>0</v>
      </c>
      <c r="I26" s="461" t="e">
        <f>((G26+H26)*100)/'Perioda 1'!C3</f>
        <v>#DIV/0!</v>
      </c>
      <c r="J26" s="460">
        <f>COUNTIFS('Perioda 1'!D7:D46,"M",'Perioda 1'!Z7:Z46,"3")</f>
        <v>0</v>
      </c>
      <c r="K26" s="460">
        <f>COUNTIFS('Perioda 1'!D7:D46,"F",'Perioda 1'!Z7:Z46,"3")</f>
        <v>0</v>
      </c>
      <c r="L26" s="461" t="e">
        <f>((J26+K26)*100)/'Perioda 1'!C3</f>
        <v>#DIV/0!</v>
      </c>
      <c r="M26" s="460">
        <f>COUNTIFS('Perioda 1'!D7:D46,"M",'Perioda 1'!Z7:Z46,"2")</f>
        <v>0</v>
      </c>
      <c r="N26" s="460">
        <f>COUNTIFS('Perioda 1'!D7:D46,"F",'Perioda 1'!Z7:Z46,"2")</f>
        <v>0</v>
      </c>
      <c r="O26" s="461" t="e">
        <f>((M26+N26)*100)/'Perioda 1'!C3</f>
        <v>#DIV/0!</v>
      </c>
      <c r="P26" s="453">
        <f>SUM(D26,G26,J26,M26)</f>
        <v>0</v>
      </c>
      <c r="Q26" s="460">
        <f>SUM(E26,H26,K26,N26)</f>
        <v>0</v>
      </c>
      <c r="R26" s="461" t="e">
        <f>((P26+Q26)*100)/'Perioda 1'!C3</f>
        <v>#DIV/0!</v>
      </c>
      <c r="S26" s="460">
        <f>COUNTIFS('Perioda 1'!D7:D46,"M",'Perioda 1'!Z7:Z46,"1")</f>
        <v>0</v>
      </c>
      <c r="T26" s="460">
        <f>COUNTIFS('Perioda 1'!D7:D46,"F",'Perioda 1'!Z7:Z46,"1")</f>
        <v>0</v>
      </c>
      <c r="U26" s="461" t="e">
        <f>((S26+T26)*100)/'Perioda 1'!C3</f>
        <v>#DIV/0!</v>
      </c>
      <c r="V26" s="460">
        <f>COUNTIFS(Ditari!D5:D124,"M",Ditari!Z5:Z124,"0")</f>
        <v>0</v>
      </c>
      <c r="W26" s="460">
        <f>COUNTIFS(Ditari!D5:D124,"F",Ditari!Z5:Z124,"0")</f>
        <v>0</v>
      </c>
      <c r="X26" s="461" t="e">
        <f>((V26+W26)*100)/'Perioda 1'!C3</f>
        <v>#DIV/0!</v>
      </c>
      <c r="Y26" s="476">
        <f t="shared" si="1"/>
        <v>0</v>
      </c>
      <c r="Z26" s="464" t="e">
        <f>((G35*(D26+E26))+(F35*(G26+H26))+(E35*(J26+K26))+(D35*(M26+N26))+(C35*(S26+T26)))/'Perioda 1'!K4</f>
        <v>#DIV/0!</v>
      </c>
    </row>
    <row r="27" spans="1:27" ht="24.95" customHeight="1" thickBot="1" x14ac:dyDescent="0.3">
      <c r="A27" s="933" t="s">
        <v>128</v>
      </c>
      <c r="B27" s="934"/>
      <c r="C27" s="485" t="s">
        <v>119</v>
      </c>
      <c r="D27" s="486">
        <f>SUM(D6:D26)</f>
        <v>0</v>
      </c>
      <c r="E27" s="486">
        <f>SUM(E6:E26)</f>
        <v>0</v>
      </c>
      <c r="F27" s="487" t="e">
        <f>((D27+E27)*100)/'Perioda 1'!C3/'Perioda 1'!C4</f>
        <v>#DIV/0!</v>
      </c>
      <c r="G27" s="486">
        <f>SUM(G6:G26)</f>
        <v>0</v>
      </c>
      <c r="H27" s="486">
        <f>SUM(H6:H26)</f>
        <v>0</v>
      </c>
      <c r="I27" s="487" t="e">
        <f>((G27+H27)*100)/'Perioda 1'!C3/'Perioda 1'!C4</f>
        <v>#DIV/0!</v>
      </c>
      <c r="J27" s="486">
        <f>SUM(J6:J26)</f>
        <v>0</v>
      </c>
      <c r="K27" s="486">
        <f>SUM(K6:K26)</f>
        <v>0</v>
      </c>
      <c r="L27" s="487" t="e">
        <f>((J27+K27)*100)/'Perioda 1'!C3/'Perioda 1'!C4</f>
        <v>#DIV/0!</v>
      </c>
      <c r="M27" s="486">
        <f>SUM(M6:M26)</f>
        <v>0</v>
      </c>
      <c r="N27" s="486">
        <f>SUM(N6:N26)</f>
        <v>0</v>
      </c>
      <c r="O27" s="487" t="e">
        <f>((M27+N27)*100)/'Perioda 1'!C3/'Perioda 1'!C4</f>
        <v>#DIV/0!</v>
      </c>
      <c r="P27" s="486">
        <f>SUM(P6:P26)</f>
        <v>0</v>
      </c>
      <c r="Q27" s="486">
        <f>SUM(Q6:Q26)</f>
        <v>0</v>
      </c>
      <c r="R27" s="487" t="e">
        <f>((P27+Q27)*100)/'Perioda 1'!C3/'Perioda 1'!C4</f>
        <v>#DIV/0!</v>
      </c>
      <c r="S27" s="488">
        <f>SUM(S6:S26)</f>
        <v>0</v>
      </c>
      <c r="T27" s="488">
        <f>SUM(T6:T26)</f>
        <v>0</v>
      </c>
      <c r="U27" s="487" t="e">
        <f>((S27+T27)*100)/'Perioda 1'!C3/'Perioda 1'!C4</f>
        <v>#DIV/0!</v>
      </c>
      <c r="V27" s="486">
        <f>SUM(V6:V26)</f>
        <v>0</v>
      </c>
      <c r="W27" s="486">
        <f>SUM(W6:W26)</f>
        <v>0</v>
      </c>
      <c r="X27" s="487" t="e">
        <f>((V27+W27)*100)/'Perioda 1'!C3/'Perioda 1'!C4</f>
        <v>#DIV/0!</v>
      </c>
      <c r="Y27" s="488">
        <f>SUM(W27,V27,T27,S27,N27,M27,K27,J27,,H27,G27,E27,D27)</f>
        <v>0</v>
      </c>
      <c r="Z27" s="489" t="e">
        <f>SUM(Z6:Z26)/'Perioda 1'!C4</f>
        <v>#DIV/0!</v>
      </c>
    </row>
    <row r="28" spans="1:27" ht="18" customHeight="1" thickTop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7" t="e">
        <f>SUM(Y27*100)/'Perioda 1'!C3/'Perioda 1'!C4</f>
        <v>#DIV/0!</v>
      </c>
      <c r="Z28" s="248" t="e">
        <f>SUM(P27+Q27+S27+T27+V27+W27)*100/('Perioda 1'!C3)/('Perioda 1'!C4)</f>
        <v>#DIV/0!</v>
      </c>
      <c r="AA28" s="1"/>
    </row>
    <row r="29" spans="1:27" ht="16.5" customHeight="1" thickTop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7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.25" customHeight="1" x14ac:dyDescent="0.25">
      <c r="C35" s="3">
        <v>1</v>
      </c>
      <c r="D35" s="3">
        <v>2</v>
      </c>
      <c r="E35" s="3">
        <v>3</v>
      </c>
      <c r="F35" s="3">
        <v>4</v>
      </c>
      <c r="G35" s="3">
        <v>5</v>
      </c>
      <c r="H35" s="2"/>
    </row>
    <row r="36" spans="1:26" ht="15" customHeight="1" x14ac:dyDescent="0.25"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</row>
    <row r="37" spans="1:26" ht="15" customHeight="1" x14ac:dyDescent="0.25"/>
    <row r="38" spans="1:26" ht="15" customHeight="1" x14ac:dyDescent="0.25"/>
  </sheetData>
  <sheetProtection algorithmName="SHA-512" hashValue="GucQP2of1Cq7uN7qG0CcnWQS4ZQBrOf7gxG3cP40CWi6lCLSTf1bzBmFXpxqVNQSUw+wdkCa7xmv9GVUmQoCJg==" saltValue="nAs6CQQKf9vjwId8/zBcWA==" spinCount="100000" sheet="1" objects="1" scenarios="1"/>
  <mergeCells count="21"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  <mergeCell ref="Y3:Y4"/>
    <mergeCell ref="Z3:Z4"/>
    <mergeCell ref="D4:F4"/>
    <mergeCell ref="G4:I4"/>
    <mergeCell ref="J4:L4"/>
    <mergeCell ref="V4:X4"/>
    <mergeCell ref="V3:X3"/>
    <mergeCell ref="A27:B27"/>
    <mergeCell ref="M4:O4"/>
    <mergeCell ref="P4:R4"/>
    <mergeCell ref="S4:U4"/>
  </mergeCells>
  <dataValidations count="1">
    <dataValidation type="decimal" operator="lessThanOrEqual" allowBlank="1" showInputMessage="1" showErrorMessage="1" errorTitle="Gabim!!!" error="Notat mund të jenë prej 1 deri 5. Për të panotuarit 0 !!!" sqref="F37:W37 F32:W32" xr:uid="{00000000-0002-0000-0300-000000000000}">
      <formula1>5</formula1>
    </dataValidation>
  </dataValidations>
  <pageMargins left="0.7" right="0.7" top="0.75" bottom="0.75" header="0.3" footer="0.3"/>
  <pageSetup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AF48"/>
  <sheetViews>
    <sheetView zoomScale="108" zoomScaleNormal="108" workbookViewId="0">
      <pane xSplit="31" ySplit="6" topLeftCell="AF7" activePane="bottomRight" state="frozen"/>
      <selection pane="topRight" activeCell="AF1" sqref="AF1"/>
      <selection pane="bottomLeft" activeCell="A7" sqref="A7"/>
      <selection pane="bottomRight" activeCell="AB52" sqref="AB52"/>
    </sheetView>
  </sheetViews>
  <sheetFormatPr defaultRowHeight="15" x14ac:dyDescent="0.25"/>
  <cols>
    <col min="1" max="1" width="4.28515625" customWidth="1"/>
    <col min="2" max="2" width="12.7109375" customWidth="1"/>
    <col min="3" max="3" width="16.7109375" customWidth="1"/>
    <col min="4" max="5" width="4.28515625" customWidth="1"/>
    <col min="6" max="26" width="4.7109375" customWidth="1"/>
    <col min="27" max="31" width="5.7109375" customWidth="1"/>
    <col min="32" max="32" width="4.7109375" customWidth="1"/>
  </cols>
  <sheetData>
    <row r="1" spans="1:32" ht="20.100000000000001" customHeight="1" thickBot="1" x14ac:dyDescent="0.35">
      <c r="A1" s="220" t="s">
        <v>0</v>
      </c>
      <c r="B1" s="681" t="str">
        <f>Emrat!B1</f>
        <v>GJIMNAZI</v>
      </c>
      <c r="C1" s="954" t="str">
        <f>Emrat!C1</f>
        <v xml:space="preserve"> "Jeta e Re" Suharekë</v>
      </c>
      <c r="D1" s="955"/>
      <c r="E1" s="955"/>
      <c r="F1" s="955"/>
      <c r="G1" s="921" t="s">
        <v>117</v>
      </c>
      <c r="H1" s="922"/>
      <c r="I1" s="922"/>
      <c r="J1" s="922"/>
      <c r="K1" s="891" t="s">
        <v>47</v>
      </c>
      <c r="L1" s="891"/>
      <c r="M1" s="891"/>
      <c r="N1" s="392">
        <f>L2+N2</f>
        <v>0</v>
      </c>
      <c r="O1" s="927" t="s">
        <v>94</v>
      </c>
      <c r="P1" s="928"/>
      <c r="Q1" s="928"/>
      <c r="R1" s="928"/>
      <c r="S1" s="928"/>
      <c r="T1" s="928"/>
      <c r="U1" s="928"/>
      <c r="V1" s="929"/>
      <c r="W1" s="375" t="s">
        <v>0</v>
      </c>
      <c r="X1" s="376">
        <f>COUNTIFS(D7:D46,"M",AA7:AA46,"0",AB7:AB46,"0")</f>
        <v>0</v>
      </c>
      <c r="Y1" s="375" t="s">
        <v>1</v>
      </c>
      <c r="Z1" s="377">
        <f>COUNTIFS(D7:D46,"F",AA7:AA46,"0",AB7:AB46,"0")</f>
        <v>0</v>
      </c>
      <c r="AA1" s="376" t="s">
        <v>177</v>
      </c>
      <c r="AB1" s="956" t="s">
        <v>0</v>
      </c>
      <c r="AC1" s="957"/>
      <c r="AD1" s="958" t="s">
        <v>1</v>
      </c>
      <c r="AE1" s="959"/>
      <c r="AF1" s="123"/>
    </row>
    <row r="2" spans="1:32" ht="20.100000000000001" customHeight="1" thickBot="1" x14ac:dyDescent="0.35">
      <c r="A2" s="221">
        <f>COUNTIFS(D7:D46,"M",F7:F46,"&lt;6")</f>
        <v>0</v>
      </c>
      <c r="B2" s="498" t="s">
        <v>2</v>
      </c>
      <c r="C2" s="908" t="str">
        <f>Ditari!C2</f>
        <v>X-1</v>
      </c>
      <c r="D2" s="908"/>
      <c r="E2" s="908"/>
      <c r="F2" s="908"/>
      <c r="G2" s="909" t="str">
        <f>Ditari!H2</f>
        <v>Skender Gashi</v>
      </c>
      <c r="H2" s="909"/>
      <c r="I2" s="909"/>
      <c r="J2" s="910"/>
      <c r="K2" s="366" t="s">
        <v>0</v>
      </c>
      <c r="L2" s="367">
        <f>COUNTIFS(D7:D46,"M",F7:F46,"0")</f>
        <v>0</v>
      </c>
      <c r="M2" s="368" t="s">
        <v>1</v>
      </c>
      <c r="N2" s="369">
        <f>COUNTIFS(D7:D46,"F",F7:F46,"0")</f>
        <v>0</v>
      </c>
      <c r="O2" s="903"/>
      <c r="P2" s="904"/>
      <c r="Q2" s="904"/>
      <c r="R2" s="904"/>
      <c r="S2" s="904"/>
      <c r="T2" s="904"/>
      <c r="U2" s="904"/>
      <c r="V2" s="905"/>
      <c r="W2" s="913" t="s">
        <v>59</v>
      </c>
      <c r="X2" s="914"/>
      <c r="Y2" s="914"/>
      <c r="Z2" s="915"/>
      <c r="AA2" s="911">
        <f>X1+Z1</f>
        <v>0</v>
      </c>
      <c r="AB2" s="378" t="s">
        <v>4</v>
      </c>
      <c r="AC2" s="200" t="s">
        <v>3</v>
      </c>
      <c r="AD2" s="378" t="s">
        <v>4</v>
      </c>
      <c r="AE2" s="200" t="s">
        <v>3</v>
      </c>
      <c r="AF2" s="123"/>
    </row>
    <row r="3" spans="1:32" ht="20.100000000000001" customHeight="1" thickBot="1" x14ac:dyDescent="0.35">
      <c r="A3" s="220" t="s">
        <v>1</v>
      </c>
      <c r="B3" s="498" t="s">
        <v>5</v>
      </c>
      <c r="C3" s="916">
        <f>A2+A4</f>
        <v>0</v>
      </c>
      <c r="D3" s="917"/>
      <c r="E3" s="917"/>
      <c r="F3" s="917"/>
      <c r="G3" s="918" t="s">
        <v>19</v>
      </c>
      <c r="H3" s="918"/>
      <c r="I3" s="918"/>
      <c r="J3" s="919"/>
      <c r="K3" s="925" t="s">
        <v>116</v>
      </c>
      <c r="L3" s="926"/>
      <c r="M3" s="892" t="s">
        <v>169</v>
      </c>
      <c r="N3" s="893"/>
      <c r="O3" s="893"/>
      <c r="P3" s="893"/>
      <c r="Q3" s="893"/>
      <c r="R3" s="893"/>
      <c r="S3" s="893"/>
      <c r="T3" s="893"/>
      <c r="U3" s="893"/>
      <c r="V3" s="894"/>
      <c r="W3" s="372" t="s">
        <v>0</v>
      </c>
      <c r="X3" s="372" t="s">
        <v>1</v>
      </c>
      <c r="Y3" s="913" t="s">
        <v>91</v>
      </c>
      <c r="Z3" s="915"/>
      <c r="AA3" s="912"/>
      <c r="AB3" s="382">
        <f>SUMIF(D7:D46,"M",AA7:AA46)</f>
        <v>0</v>
      </c>
      <c r="AC3" s="200">
        <f>SUMIF(D7:D46,"M",AB7:AB46)</f>
        <v>0</v>
      </c>
      <c r="AD3" s="382">
        <f>SUMIF(D7:D46,"F",AA7:AA46)</f>
        <v>0</v>
      </c>
      <c r="AE3" s="200">
        <f>SUMIF(D7:D46,"F",AB7:AB46)</f>
        <v>0</v>
      </c>
    </row>
    <row r="4" spans="1:32" ht="20.100000000000001" customHeight="1" thickBot="1" x14ac:dyDescent="0.35">
      <c r="A4" s="221">
        <f>COUNTIFS(D7:D46,"F",F7:F46,"&lt;6")</f>
        <v>0</v>
      </c>
      <c r="B4" s="499" t="s">
        <v>6</v>
      </c>
      <c r="C4" s="877">
        <f>Ditari!X2</f>
        <v>0</v>
      </c>
      <c r="D4" s="877"/>
      <c r="E4" s="877"/>
      <c r="F4" s="877"/>
      <c r="G4" s="960" t="str">
        <f>Ditari!M2</f>
        <v>2022/2023</v>
      </c>
      <c r="H4" s="960"/>
      <c r="I4" s="960"/>
      <c r="J4" s="961"/>
      <c r="K4" s="889">
        <f>C3-N1</f>
        <v>0</v>
      </c>
      <c r="L4" s="890"/>
      <c r="M4" s="895"/>
      <c r="N4" s="896"/>
      <c r="O4" s="896"/>
      <c r="P4" s="896"/>
      <c r="Q4" s="896"/>
      <c r="R4" s="896"/>
      <c r="S4" s="896"/>
      <c r="T4" s="896"/>
      <c r="U4" s="896"/>
      <c r="V4" s="897"/>
      <c r="W4" s="373">
        <f>COUNTIFS(Emrat!C6:C123,"C",Emrat!W6:W123,"X")</f>
        <v>0</v>
      </c>
      <c r="X4" s="374">
        <f>COUNTIFS(Emrat!C6:C123,"C",Emrat!W6:W123,"Y")</f>
        <v>0</v>
      </c>
      <c r="Y4" s="969">
        <f>W4+X4</f>
        <v>0</v>
      </c>
      <c r="Z4" s="899"/>
      <c r="AA4" s="196" t="s">
        <v>7</v>
      </c>
      <c r="AB4" s="219" t="s">
        <v>4</v>
      </c>
      <c r="AC4" s="200">
        <f>AB3+AD3</f>
        <v>0</v>
      </c>
      <c r="AD4" s="219" t="s">
        <v>3</v>
      </c>
      <c r="AE4" s="200">
        <f>AC3+AE3</f>
        <v>0</v>
      </c>
    </row>
    <row r="5" spans="1:32" ht="2.1" customHeight="1" x14ac:dyDescent="0.25">
      <c r="A5" s="298"/>
      <c r="B5" s="962"/>
      <c r="C5" s="963"/>
      <c r="D5" s="963"/>
      <c r="E5" s="964"/>
      <c r="F5" s="965"/>
      <c r="G5" s="966"/>
      <c r="H5" s="967"/>
      <c r="I5" s="968"/>
      <c r="J5" s="968"/>
      <c r="K5" s="265"/>
      <c r="L5" s="970"/>
      <c r="M5" s="970"/>
      <c r="N5" s="970"/>
      <c r="O5" s="970"/>
      <c r="P5" s="970"/>
      <c r="Q5" s="970"/>
      <c r="R5" s="401"/>
      <c r="S5" s="401"/>
      <c r="T5" s="401"/>
      <c r="U5" s="280"/>
      <c r="V5" s="280"/>
      <c r="W5" s="965"/>
      <c r="X5" s="966"/>
      <c r="Y5" s="966"/>
      <c r="Z5" s="967"/>
      <c r="AA5" s="971"/>
      <c r="AB5" s="971"/>
      <c r="AC5" s="295"/>
      <c r="AD5" s="296"/>
      <c r="AE5" s="297"/>
    </row>
    <row r="6" spans="1:32" ht="99.95" customHeight="1" thickBot="1" x14ac:dyDescent="0.3">
      <c r="A6" s="288" t="s">
        <v>28</v>
      </c>
      <c r="B6" s="887" t="s">
        <v>115</v>
      </c>
      <c r="C6" s="888"/>
      <c r="D6" s="299" t="s">
        <v>151</v>
      </c>
      <c r="E6" s="293" t="s">
        <v>118</v>
      </c>
      <c r="F6" s="299" t="str">
        <f>Ditari!F4</f>
        <v xml:space="preserve"> Gjuhë shqipe</v>
      </c>
      <c r="G6" s="299" t="str">
        <f>Ditari!G4</f>
        <v xml:space="preserve"> Gjuhë angleze</v>
      </c>
      <c r="H6" s="299" t="str">
        <f>Ditari!H4</f>
        <v xml:space="preserve"> Gjuhë gjermane</v>
      </c>
      <c r="I6" s="299" t="str">
        <f>Ditari!I4</f>
        <v xml:space="preserve"> Gjuhë tjetër</v>
      </c>
      <c r="J6" s="299" t="str">
        <f>Ditari!J4</f>
        <v xml:space="preserve"> Art muzikor</v>
      </c>
      <c r="K6" s="299" t="str">
        <f>Ditari!K4</f>
        <v xml:space="preserve"> Art figurativ</v>
      </c>
      <c r="L6" s="299" t="str">
        <f>Ditari!L4</f>
        <v xml:space="preserve"> Matematikë</v>
      </c>
      <c r="M6" s="299" t="str">
        <f>Ditari!M4</f>
        <v xml:space="preserve"> Biologji</v>
      </c>
      <c r="N6" s="299" t="str">
        <f>Ditari!N4</f>
        <v xml:space="preserve"> Fizikë</v>
      </c>
      <c r="O6" s="299" t="str">
        <f>Ditari!O4</f>
        <v xml:space="preserve"> Kimi</v>
      </c>
      <c r="P6" s="299" t="str">
        <f>Ditari!P4</f>
        <v xml:space="preserve"> Astronomi</v>
      </c>
      <c r="Q6" s="299" t="str">
        <f>Ditari!Q4</f>
        <v xml:space="preserve"> Gjeografi</v>
      </c>
      <c r="R6" s="299" t="str">
        <f>Ditari!R4</f>
        <v xml:space="preserve"> Edukatë qytetare</v>
      </c>
      <c r="S6" s="299" t="str">
        <f>Ditari!S4</f>
        <v xml:space="preserve"> Histori</v>
      </c>
      <c r="T6" s="299" t="str">
        <f>Ditari!T4</f>
        <v xml:space="preserve"> Psikologji</v>
      </c>
      <c r="U6" s="299" t="str">
        <f>Ditari!U4</f>
        <v xml:space="preserve"> Filozofi &amp; Logjikë</v>
      </c>
      <c r="V6" s="299" t="str">
        <f>Ditari!V4</f>
        <v xml:space="preserve"> Sociologji</v>
      </c>
      <c r="W6" s="299" t="str">
        <f>Ditari!W4</f>
        <v xml:space="preserve"> TIK</v>
      </c>
      <c r="X6" s="299" t="str">
        <f>Ditari!X4</f>
        <v xml:space="preserve"> Edukatë fizike</v>
      </c>
      <c r="Y6" s="299" t="str">
        <f>Ditari!Y4</f>
        <v xml:space="preserve"> MZ</v>
      </c>
      <c r="Z6" s="299" t="str">
        <f>Ditari!Z4</f>
        <v xml:space="preserve"> MZ</v>
      </c>
      <c r="AA6" s="324" t="s">
        <v>150</v>
      </c>
      <c r="AB6" s="324" t="s">
        <v>149</v>
      </c>
      <c r="AC6" s="335" t="s">
        <v>152</v>
      </c>
      <c r="AD6" s="336" t="s">
        <v>153</v>
      </c>
      <c r="AE6" s="337" t="s">
        <v>154</v>
      </c>
    </row>
    <row r="7" spans="1:32" ht="17.100000000000001" customHeight="1" x14ac:dyDescent="0.3">
      <c r="A7" s="175">
        <v>1</v>
      </c>
      <c r="B7" s="952">
        <f>Ditari!B5</f>
        <v>0</v>
      </c>
      <c r="C7" s="953"/>
      <c r="D7" s="197">
        <f>Ditari!D5</f>
        <v>0</v>
      </c>
      <c r="E7" s="284" t="s">
        <v>120</v>
      </c>
      <c r="F7" s="384" t="str">
        <f>IFERROR(ROUND(AVERAGE(Ditari!F6),0),"")</f>
        <v/>
      </c>
      <c r="G7" s="384" t="str">
        <f>IFERROR(ROUND(AVERAGE(Ditari!G6),0),"")</f>
        <v/>
      </c>
      <c r="H7" s="384" t="str">
        <f>IFERROR(ROUND(AVERAGE(Ditari!H6),0),"")</f>
        <v/>
      </c>
      <c r="I7" s="384" t="str">
        <f>IFERROR(ROUND(AVERAGE(Ditari!I6),0),"")</f>
        <v/>
      </c>
      <c r="J7" s="384" t="str">
        <f>IFERROR(ROUND(AVERAGE(Ditari!J6),0),"")</f>
        <v/>
      </c>
      <c r="K7" s="384" t="str">
        <f>IFERROR(ROUND(AVERAGE(Ditari!K6),0),"")</f>
        <v/>
      </c>
      <c r="L7" s="384" t="str">
        <f>IFERROR(ROUND(AVERAGE(Ditari!L6),0),"")</f>
        <v/>
      </c>
      <c r="M7" s="384" t="str">
        <f>IFERROR(ROUND(AVERAGE(Ditari!M6),0),"")</f>
        <v/>
      </c>
      <c r="N7" s="384" t="str">
        <f>IFERROR(ROUND(AVERAGE(Ditari!N6),0),"")</f>
        <v/>
      </c>
      <c r="O7" s="384" t="str">
        <f>IFERROR(ROUND(AVERAGE(Ditari!O6),0),"")</f>
        <v/>
      </c>
      <c r="P7" s="384" t="str">
        <f>IFERROR(ROUND(AVERAGE(Ditari!P6),0),"")</f>
        <v/>
      </c>
      <c r="Q7" s="384" t="str">
        <f>IFERROR(ROUND(AVERAGE(Ditari!Q6),0),"")</f>
        <v/>
      </c>
      <c r="R7" s="384" t="str">
        <f>IFERROR(ROUND(AVERAGE(Ditari!R6),0),"")</f>
        <v/>
      </c>
      <c r="S7" s="384" t="str">
        <f>IFERROR(ROUND(AVERAGE(Ditari!S6),0),"")</f>
        <v/>
      </c>
      <c r="T7" s="384" t="str">
        <f>IFERROR(ROUND(AVERAGE(Ditari!T6),0),"")</f>
        <v/>
      </c>
      <c r="U7" s="384" t="str">
        <f>IFERROR(ROUND(AVERAGE(Ditari!U6),0),"")</f>
        <v/>
      </c>
      <c r="V7" s="384" t="str">
        <f>IFERROR(ROUND(AVERAGE(Ditari!V6),0),"")</f>
        <v/>
      </c>
      <c r="W7" s="384" t="str">
        <f>IFERROR(ROUND(AVERAGE(Ditari!W6),0),"")</f>
        <v/>
      </c>
      <c r="X7" s="384" t="str">
        <f>IFERROR(ROUND(AVERAGE(Ditari!X6),0),"")</f>
        <v/>
      </c>
      <c r="Y7" s="384" t="str">
        <f>IFERROR(ROUND(AVERAGE(Ditari!Y6),0),"")</f>
        <v/>
      </c>
      <c r="Z7" s="384" t="str">
        <f>IFERROR(ROUND(AVERAGE(Ditari!Z6),0),"")</f>
        <v/>
      </c>
      <c r="AA7" s="386" t="str">
        <f>IFERROR(ROUND(AVERAGE(Ditari!AA6),0),"")</f>
        <v/>
      </c>
      <c r="AB7" s="390" t="str">
        <f>IFERROR(ROUND(AVERAGE(Ditari!AB6),0),"")</f>
        <v/>
      </c>
      <c r="AC7" s="714" t="e">
        <f>IF(OR(F7=1,G7=1,H7=1,I7=1,J7=1,K7=1,L7=1,M7=1,N7=1,O7=1,P7=1,Q7=1,R7=1,S7=1,T7=1,U7=1,V7=1,W7=1,X7=1,Y7=1,Z7=1),1,ROUND(SUM(F7:Z7)/$C$4,2))</f>
        <v>#DIV/0!</v>
      </c>
      <c r="AD7" s="189">
        <f>COUNTIF(F7:Z7,"=1")</f>
        <v>0</v>
      </c>
      <c r="AE7" s="190" t="e">
        <f>IF(OR(F7=1,G7=1,H7=1,I7=1,J7=1,K7=1,L7=1,M7=1,N7=1,O7=1,P7=1,Q7=1,R7=1,S7=1,T7=1,U7=1,V7=1,W7=1,X7=1,Y7=1,Z7=1),1,ROUND(SUM(F7:Z7)/$C$4,0))</f>
        <v>#DIV/0!</v>
      </c>
    </row>
    <row r="8" spans="1:32" ht="17.100000000000001" customHeight="1" x14ac:dyDescent="0.3">
      <c r="A8" s="176">
        <v>2</v>
      </c>
      <c r="B8" s="948">
        <f>Ditari!B8</f>
        <v>0</v>
      </c>
      <c r="C8" s="949"/>
      <c r="D8" s="197">
        <f>Ditari!D8</f>
        <v>0</v>
      </c>
      <c r="E8" s="284" t="s">
        <v>120</v>
      </c>
      <c r="F8" s="384" t="str">
        <f>IFERROR(ROUND(AVERAGE(Ditari!F9),0),"")</f>
        <v/>
      </c>
      <c r="G8" s="384" t="str">
        <f>IFERROR(ROUND(AVERAGE(Ditari!G9),0),"")</f>
        <v/>
      </c>
      <c r="H8" s="384" t="str">
        <f>IFERROR(ROUND(AVERAGE(Ditari!H9),0),"")</f>
        <v/>
      </c>
      <c r="I8" s="384" t="str">
        <f>IFERROR(ROUND(AVERAGE(Ditari!I9),0),"")</f>
        <v/>
      </c>
      <c r="J8" s="384" t="str">
        <f>IFERROR(ROUND(AVERAGE(Ditari!J9),0),"")</f>
        <v/>
      </c>
      <c r="K8" s="384" t="str">
        <f>IFERROR(ROUND(AVERAGE(Ditari!K9),0),"")</f>
        <v/>
      </c>
      <c r="L8" s="384" t="str">
        <f>IFERROR(ROUND(AVERAGE(Ditari!L9),0),"")</f>
        <v/>
      </c>
      <c r="M8" s="384" t="str">
        <f>IFERROR(ROUND(AVERAGE(Ditari!M9),0),"")</f>
        <v/>
      </c>
      <c r="N8" s="384" t="str">
        <f>IFERROR(ROUND(AVERAGE(Ditari!N9),0),"")</f>
        <v/>
      </c>
      <c r="O8" s="384" t="str">
        <f>IFERROR(ROUND(AVERAGE(Ditari!O9),0),"")</f>
        <v/>
      </c>
      <c r="P8" s="384" t="str">
        <f>IFERROR(ROUND(AVERAGE(Ditari!P9),0),"")</f>
        <v/>
      </c>
      <c r="Q8" s="384" t="str">
        <f>IFERROR(ROUND(AVERAGE(Ditari!Q9),0),"")</f>
        <v/>
      </c>
      <c r="R8" s="384" t="str">
        <f>IFERROR(ROUND(AVERAGE(Ditari!R9),0),"")</f>
        <v/>
      </c>
      <c r="S8" s="384" t="str">
        <f>IFERROR(ROUND(AVERAGE(Ditari!S9),0),"")</f>
        <v/>
      </c>
      <c r="T8" s="384" t="str">
        <f>IFERROR(ROUND(AVERAGE(Ditari!T9),0),"")</f>
        <v/>
      </c>
      <c r="U8" s="384" t="str">
        <f>IFERROR(ROUND(AVERAGE(Ditari!U9),0),"")</f>
        <v/>
      </c>
      <c r="V8" s="384" t="str">
        <f>IFERROR(ROUND(AVERAGE(Ditari!V9),0),"")</f>
        <v/>
      </c>
      <c r="W8" s="384" t="str">
        <f>IFERROR(ROUND(AVERAGE(Ditari!W9),0),"")</f>
        <v/>
      </c>
      <c r="X8" s="384" t="str">
        <f>IFERROR(ROUND(AVERAGE(Ditari!X9),0),"")</f>
        <v/>
      </c>
      <c r="Y8" s="384" t="str">
        <f>IFERROR(ROUND(AVERAGE(Ditari!Y9),0),"")</f>
        <v/>
      </c>
      <c r="Z8" s="384" t="str">
        <f>IFERROR(ROUND(AVERAGE(Ditari!Z9),0),"")</f>
        <v/>
      </c>
      <c r="AA8" s="386" t="str">
        <f>IFERROR(ROUND(AVERAGE(Ditari!AA9),0),"")</f>
        <v/>
      </c>
      <c r="AB8" s="390" t="str">
        <f>IFERROR(ROUND(AVERAGE(Ditari!AB9),0),"")</f>
        <v/>
      </c>
      <c r="AC8" s="714" t="e">
        <f>IF(OR(F8=1,G8=1,H8=1,I8=1,J8=1,K8=1,L8=1,M8=1,N8=1,O8=1,P8=1,Q8=1,R8=1,S8=1,T8=1,U8=1,V8=1,W8=1,X8=1,Y8=1,Z8=1),1,ROUND(SUM(F8:Z8)/$C$4,2))</f>
        <v>#DIV/0!</v>
      </c>
      <c r="AD8" s="191">
        <f t="shared" ref="AD8:AD46" si="0">COUNTIF(F8:Z8,"=1")</f>
        <v>0</v>
      </c>
      <c r="AE8" s="190" t="e">
        <f t="shared" ref="AE8:AE46" si="1">IF(OR(F8=1,G8=1,H8=1,I8=1,J8=1,K8=1,L8=1,M8=1,N8=1,O8=1,P8=1,Q8=1,R8=1,S8=1,T8=1,U8=1,V8=1,W8=1,X8=1,Y8=1,Z8=1),1,ROUND(SUM(F8:Z8)/$C$4,0))</f>
        <v>#DIV/0!</v>
      </c>
    </row>
    <row r="9" spans="1:32" ht="17.100000000000001" customHeight="1" x14ac:dyDescent="0.3">
      <c r="A9" s="176">
        <v>3</v>
      </c>
      <c r="B9" s="948">
        <f>Ditari!B11</f>
        <v>0</v>
      </c>
      <c r="C9" s="949"/>
      <c r="D9" s="197">
        <f>Ditari!D11</f>
        <v>0</v>
      </c>
      <c r="E9" s="284" t="s">
        <v>120</v>
      </c>
      <c r="F9" s="384" t="str">
        <f>IFERROR(ROUND(AVERAGE(Ditari!F12),0),"")</f>
        <v/>
      </c>
      <c r="G9" s="384" t="str">
        <f>IFERROR(ROUND(AVERAGE(Ditari!G12),0),"")</f>
        <v/>
      </c>
      <c r="H9" s="384" t="str">
        <f>IFERROR(ROUND(AVERAGE(Ditari!H12),0),"")</f>
        <v/>
      </c>
      <c r="I9" s="384" t="str">
        <f>IFERROR(ROUND(AVERAGE(Ditari!I12),0),"")</f>
        <v/>
      </c>
      <c r="J9" s="384" t="str">
        <f>IFERROR(ROUND(AVERAGE(Ditari!J12),0),"")</f>
        <v/>
      </c>
      <c r="K9" s="384" t="str">
        <f>IFERROR(ROUND(AVERAGE(Ditari!K12),0),"")</f>
        <v/>
      </c>
      <c r="L9" s="384" t="str">
        <f>IFERROR(ROUND(AVERAGE(Ditari!L12),0),"")</f>
        <v/>
      </c>
      <c r="M9" s="384" t="str">
        <f>IFERROR(ROUND(AVERAGE(Ditari!M12),0),"")</f>
        <v/>
      </c>
      <c r="N9" s="384" t="str">
        <f>IFERROR(ROUND(AVERAGE(Ditari!N12),0),"")</f>
        <v/>
      </c>
      <c r="O9" s="384" t="str">
        <f>IFERROR(ROUND(AVERAGE(Ditari!O12),0),"")</f>
        <v/>
      </c>
      <c r="P9" s="384" t="str">
        <f>IFERROR(ROUND(AVERAGE(Ditari!P12),0),"")</f>
        <v/>
      </c>
      <c r="Q9" s="384" t="str">
        <f>IFERROR(ROUND(AVERAGE(Ditari!Q12),0),"")</f>
        <v/>
      </c>
      <c r="R9" s="384" t="str">
        <f>IFERROR(ROUND(AVERAGE(Ditari!R12),0),"")</f>
        <v/>
      </c>
      <c r="S9" s="384" t="str">
        <f>IFERROR(ROUND(AVERAGE(Ditari!S12),0),"")</f>
        <v/>
      </c>
      <c r="T9" s="384" t="str">
        <f>IFERROR(ROUND(AVERAGE(Ditari!T12),0),"")</f>
        <v/>
      </c>
      <c r="U9" s="384" t="str">
        <f>IFERROR(ROUND(AVERAGE(Ditari!U12),0),"")</f>
        <v/>
      </c>
      <c r="V9" s="384" t="str">
        <f>IFERROR(ROUND(AVERAGE(Ditari!V12),0),"")</f>
        <v/>
      </c>
      <c r="W9" s="384" t="str">
        <f>IFERROR(ROUND(AVERAGE(Ditari!W12),0),"")</f>
        <v/>
      </c>
      <c r="X9" s="384" t="str">
        <f>IFERROR(ROUND(AVERAGE(Ditari!X12),0),"")</f>
        <v/>
      </c>
      <c r="Y9" s="384" t="str">
        <f>IFERROR(ROUND(AVERAGE(Ditari!Y12),0),"")</f>
        <v/>
      </c>
      <c r="Z9" s="384" t="str">
        <f>IFERROR(ROUND(AVERAGE(Ditari!Z12),0),"")</f>
        <v/>
      </c>
      <c r="AA9" s="386" t="str">
        <f>IFERROR(ROUND(AVERAGE(Ditari!AA12),0),"")</f>
        <v/>
      </c>
      <c r="AB9" s="390" t="str">
        <f>IFERROR(ROUND(AVERAGE(Ditari!AB12),0),"")</f>
        <v/>
      </c>
      <c r="AC9" s="714" t="e">
        <f t="shared" ref="AC9:AC46" si="2">IF(OR(F9=1,G9=1,H9=1,I9=1,J9=1,K9=1,L9=1,M9=1,N9=1,O9=1,P9=1,Q9=1,R9=1,S9=1,T9=1,U9=1,V9=1,W9=1,X9=1,Y9=1,Z9=1),1,ROUND(SUM(F9:Z9)/$C$4,2))</f>
        <v>#DIV/0!</v>
      </c>
      <c r="AD9" s="191">
        <f t="shared" si="0"/>
        <v>0</v>
      </c>
      <c r="AE9" s="190" t="e">
        <f t="shared" si="1"/>
        <v>#DIV/0!</v>
      </c>
    </row>
    <row r="10" spans="1:32" ht="17.100000000000001" customHeight="1" x14ac:dyDescent="0.3">
      <c r="A10" s="176">
        <v>4</v>
      </c>
      <c r="B10" s="948">
        <f>Ditari!B14</f>
        <v>0</v>
      </c>
      <c r="C10" s="949"/>
      <c r="D10" s="197">
        <f>Ditari!D14</f>
        <v>0</v>
      </c>
      <c r="E10" s="284" t="s">
        <v>120</v>
      </c>
      <c r="F10" s="384" t="str">
        <f>IFERROR(ROUND(AVERAGE(Ditari!F15),0),"")</f>
        <v/>
      </c>
      <c r="G10" s="384" t="str">
        <f>IFERROR(ROUND(AVERAGE(Ditari!G15),0),"")</f>
        <v/>
      </c>
      <c r="H10" s="384" t="str">
        <f>IFERROR(ROUND(AVERAGE(Ditari!H15),0),"")</f>
        <v/>
      </c>
      <c r="I10" s="384" t="str">
        <f>IFERROR(ROUND(AVERAGE(Ditari!I15),0),"")</f>
        <v/>
      </c>
      <c r="J10" s="384" t="str">
        <f>IFERROR(ROUND(AVERAGE(Ditari!J15),0),"")</f>
        <v/>
      </c>
      <c r="K10" s="384" t="str">
        <f>IFERROR(ROUND(AVERAGE(Ditari!K15),0),"")</f>
        <v/>
      </c>
      <c r="L10" s="384" t="str">
        <f>IFERROR(ROUND(AVERAGE(Ditari!L15),0),"")</f>
        <v/>
      </c>
      <c r="M10" s="384" t="str">
        <f>IFERROR(ROUND(AVERAGE(Ditari!M15),0),"")</f>
        <v/>
      </c>
      <c r="N10" s="384" t="str">
        <f>IFERROR(ROUND(AVERAGE(Ditari!N15),0),"")</f>
        <v/>
      </c>
      <c r="O10" s="384" t="str">
        <f>IFERROR(ROUND(AVERAGE(Ditari!O15),0),"")</f>
        <v/>
      </c>
      <c r="P10" s="384" t="str">
        <f>IFERROR(ROUND(AVERAGE(Ditari!P15),0),"")</f>
        <v/>
      </c>
      <c r="Q10" s="384" t="str">
        <f>IFERROR(ROUND(AVERAGE(Ditari!Q15),0),"")</f>
        <v/>
      </c>
      <c r="R10" s="384" t="str">
        <f>IFERROR(ROUND(AVERAGE(Ditari!R15),0),"")</f>
        <v/>
      </c>
      <c r="S10" s="384" t="str">
        <f>IFERROR(ROUND(AVERAGE(Ditari!S15),0),"")</f>
        <v/>
      </c>
      <c r="T10" s="384" t="str">
        <f>IFERROR(ROUND(AVERAGE(Ditari!T15),0),"")</f>
        <v/>
      </c>
      <c r="U10" s="384" t="str">
        <f>IFERROR(ROUND(AVERAGE(Ditari!U15),0),"")</f>
        <v/>
      </c>
      <c r="V10" s="384" t="str">
        <f>IFERROR(ROUND(AVERAGE(Ditari!V15),0),"")</f>
        <v/>
      </c>
      <c r="W10" s="384" t="str">
        <f>IFERROR(ROUND(AVERAGE(Ditari!W15),0),"")</f>
        <v/>
      </c>
      <c r="X10" s="384" t="str">
        <f>IFERROR(ROUND(AVERAGE(Ditari!X15),0),"")</f>
        <v/>
      </c>
      <c r="Y10" s="384" t="str">
        <f>IFERROR(ROUND(AVERAGE(Ditari!Y15),0),"")</f>
        <v/>
      </c>
      <c r="Z10" s="384" t="str">
        <f>IFERROR(ROUND(AVERAGE(Ditari!Z15),0),"")</f>
        <v/>
      </c>
      <c r="AA10" s="386" t="str">
        <f>IFERROR(ROUND(AVERAGE(Ditari!AA15),0),"")</f>
        <v/>
      </c>
      <c r="AB10" s="390" t="str">
        <f>IFERROR(ROUND(AVERAGE(Ditari!AB15),0),"")</f>
        <v/>
      </c>
      <c r="AC10" s="714" t="e">
        <f t="shared" si="2"/>
        <v>#DIV/0!</v>
      </c>
      <c r="AD10" s="191">
        <f t="shared" si="0"/>
        <v>0</v>
      </c>
      <c r="AE10" s="190" t="e">
        <f t="shared" si="1"/>
        <v>#DIV/0!</v>
      </c>
    </row>
    <row r="11" spans="1:32" ht="17.100000000000001" customHeight="1" x14ac:dyDescent="0.3">
      <c r="A11" s="176">
        <v>5</v>
      </c>
      <c r="B11" s="948">
        <f>Ditari!B17</f>
        <v>0</v>
      </c>
      <c r="C11" s="949"/>
      <c r="D11" s="197">
        <f>Ditari!D17</f>
        <v>0</v>
      </c>
      <c r="E11" s="284" t="s">
        <v>120</v>
      </c>
      <c r="F11" s="384" t="str">
        <f>IFERROR(ROUND(AVERAGE(Ditari!F18),0),"")</f>
        <v/>
      </c>
      <c r="G11" s="384" t="str">
        <f>IFERROR(ROUND(AVERAGE(Ditari!G18),0),"")</f>
        <v/>
      </c>
      <c r="H11" s="384" t="str">
        <f>IFERROR(ROUND(AVERAGE(Ditari!H18),0),"")</f>
        <v/>
      </c>
      <c r="I11" s="384" t="str">
        <f>IFERROR(ROUND(AVERAGE(Ditari!I18),0),"")</f>
        <v/>
      </c>
      <c r="J11" s="384" t="str">
        <f>IFERROR(ROUND(AVERAGE(Ditari!J18),0),"")</f>
        <v/>
      </c>
      <c r="K11" s="384" t="str">
        <f>IFERROR(ROUND(AVERAGE(Ditari!K18),0),"")</f>
        <v/>
      </c>
      <c r="L11" s="384" t="str">
        <f>IFERROR(ROUND(AVERAGE(Ditari!L18),0),"")</f>
        <v/>
      </c>
      <c r="M11" s="384" t="str">
        <f>IFERROR(ROUND(AVERAGE(Ditari!M18),0),"")</f>
        <v/>
      </c>
      <c r="N11" s="384" t="str">
        <f>IFERROR(ROUND(AVERAGE(Ditari!N18),0),"")</f>
        <v/>
      </c>
      <c r="O11" s="384" t="str">
        <f>IFERROR(ROUND(AVERAGE(Ditari!O18),0),"")</f>
        <v/>
      </c>
      <c r="P11" s="384" t="str">
        <f>IFERROR(ROUND(AVERAGE(Ditari!P18),0),"")</f>
        <v/>
      </c>
      <c r="Q11" s="384" t="str">
        <f>IFERROR(ROUND(AVERAGE(Ditari!Q18),0),"")</f>
        <v/>
      </c>
      <c r="R11" s="384" t="str">
        <f>IFERROR(ROUND(AVERAGE(Ditari!R18),0),"")</f>
        <v/>
      </c>
      <c r="S11" s="384" t="str">
        <f>IFERROR(ROUND(AVERAGE(Ditari!S18),0),"")</f>
        <v/>
      </c>
      <c r="T11" s="384" t="str">
        <f>IFERROR(ROUND(AVERAGE(Ditari!T18),0),"")</f>
        <v/>
      </c>
      <c r="U11" s="384" t="str">
        <f>IFERROR(ROUND(AVERAGE(Ditari!U18),0),"")</f>
        <v/>
      </c>
      <c r="V11" s="384" t="str">
        <f>IFERROR(ROUND(AVERAGE(Ditari!V18),0),"")</f>
        <v/>
      </c>
      <c r="W11" s="384" t="str">
        <f>IFERROR(ROUND(AVERAGE(Ditari!W18),0),"")</f>
        <v/>
      </c>
      <c r="X11" s="384" t="str">
        <f>IFERROR(ROUND(AVERAGE(Ditari!X18),0),"")</f>
        <v/>
      </c>
      <c r="Y11" s="384" t="str">
        <f>IFERROR(ROUND(AVERAGE(Ditari!Y18),0),"")</f>
        <v/>
      </c>
      <c r="Z11" s="384" t="str">
        <f>IFERROR(ROUND(AVERAGE(Ditari!Z18),0),"")</f>
        <v/>
      </c>
      <c r="AA11" s="386" t="str">
        <f>IFERROR(ROUND(AVERAGE(Ditari!AA18),0),"")</f>
        <v/>
      </c>
      <c r="AB11" s="390" t="str">
        <f>IFERROR(ROUND(AVERAGE(Ditari!AB18),0),"")</f>
        <v/>
      </c>
      <c r="AC11" s="714" t="e">
        <f t="shared" si="2"/>
        <v>#DIV/0!</v>
      </c>
      <c r="AD11" s="191">
        <f t="shared" si="0"/>
        <v>0</v>
      </c>
      <c r="AE11" s="190" t="e">
        <f t="shared" si="1"/>
        <v>#DIV/0!</v>
      </c>
    </row>
    <row r="12" spans="1:32" ht="17.100000000000001" customHeight="1" x14ac:dyDescent="0.3">
      <c r="A12" s="176">
        <v>6</v>
      </c>
      <c r="B12" s="948">
        <f>Ditari!B20</f>
        <v>0</v>
      </c>
      <c r="C12" s="949"/>
      <c r="D12" s="197">
        <f>Ditari!D20</f>
        <v>0</v>
      </c>
      <c r="E12" s="284" t="s">
        <v>120</v>
      </c>
      <c r="F12" s="384" t="str">
        <f>IFERROR(ROUND(AVERAGE(Ditari!F21),0),"")</f>
        <v/>
      </c>
      <c r="G12" s="384" t="str">
        <f>IFERROR(ROUND(AVERAGE(Ditari!G21),0),"")</f>
        <v/>
      </c>
      <c r="H12" s="384" t="str">
        <f>IFERROR(ROUND(AVERAGE(Ditari!H21),0),"")</f>
        <v/>
      </c>
      <c r="I12" s="384" t="str">
        <f>IFERROR(ROUND(AVERAGE(Ditari!I21),0),"")</f>
        <v/>
      </c>
      <c r="J12" s="384" t="str">
        <f>IFERROR(ROUND(AVERAGE(Ditari!J21),0),"")</f>
        <v/>
      </c>
      <c r="K12" s="384" t="str">
        <f>IFERROR(ROUND(AVERAGE(Ditari!K21),0),"")</f>
        <v/>
      </c>
      <c r="L12" s="384" t="str">
        <f>IFERROR(ROUND(AVERAGE(Ditari!L21),0),"")</f>
        <v/>
      </c>
      <c r="M12" s="384" t="str">
        <f>IFERROR(ROUND(AVERAGE(Ditari!M21),0),"")</f>
        <v/>
      </c>
      <c r="N12" s="384" t="str">
        <f>IFERROR(ROUND(AVERAGE(Ditari!N21),0),"")</f>
        <v/>
      </c>
      <c r="O12" s="384" t="str">
        <f>IFERROR(ROUND(AVERAGE(Ditari!O21),0),"")</f>
        <v/>
      </c>
      <c r="P12" s="384" t="str">
        <f>IFERROR(ROUND(AVERAGE(Ditari!P21),0),"")</f>
        <v/>
      </c>
      <c r="Q12" s="384" t="str">
        <f>IFERROR(ROUND(AVERAGE(Ditari!Q21),0),"")</f>
        <v/>
      </c>
      <c r="R12" s="384" t="str">
        <f>IFERROR(ROUND(AVERAGE(Ditari!R21),0),"")</f>
        <v/>
      </c>
      <c r="S12" s="384" t="str">
        <f>IFERROR(ROUND(AVERAGE(Ditari!S21),0),"")</f>
        <v/>
      </c>
      <c r="T12" s="384" t="str">
        <f>IFERROR(ROUND(AVERAGE(Ditari!T21),0),"")</f>
        <v/>
      </c>
      <c r="U12" s="384" t="str">
        <f>IFERROR(ROUND(AVERAGE(Ditari!U21),0),"")</f>
        <v/>
      </c>
      <c r="V12" s="384" t="str">
        <f>IFERROR(ROUND(AVERAGE(Ditari!V21),0),"")</f>
        <v/>
      </c>
      <c r="W12" s="384" t="str">
        <f>IFERROR(ROUND(AVERAGE(Ditari!W21),0),"")</f>
        <v/>
      </c>
      <c r="X12" s="384" t="str">
        <f>IFERROR(ROUND(AVERAGE(Ditari!X21),0),"")</f>
        <v/>
      </c>
      <c r="Y12" s="384" t="str">
        <f>IFERROR(ROUND(AVERAGE(Ditari!Y21),0),"")</f>
        <v/>
      </c>
      <c r="Z12" s="384" t="str">
        <f>IFERROR(ROUND(AVERAGE(Ditari!Z21),0),"")</f>
        <v/>
      </c>
      <c r="AA12" s="386" t="str">
        <f>IFERROR(ROUND(AVERAGE(Ditari!AA21),0),"")</f>
        <v/>
      </c>
      <c r="AB12" s="390" t="str">
        <f>IFERROR(ROUND(AVERAGE(Ditari!AB21),0),"")</f>
        <v/>
      </c>
      <c r="AC12" s="714" t="e">
        <f t="shared" si="2"/>
        <v>#DIV/0!</v>
      </c>
      <c r="AD12" s="191">
        <f t="shared" si="0"/>
        <v>0</v>
      </c>
      <c r="AE12" s="190" t="e">
        <f t="shared" si="1"/>
        <v>#DIV/0!</v>
      </c>
    </row>
    <row r="13" spans="1:32" ht="17.100000000000001" customHeight="1" x14ac:dyDescent="0.3">
      <c r="A13" s="176">
        <v>7</v>
      </c>
      <c r="B13" s="948">
        <f>Ditari!B23</f>
        <v>0</v>
      </c>
      <c r="C13" s="949"/>
      <c r="D13" s="197">
        <f>Ditari!D23</f>
        <v>0</v>
      </c>
      <c r="E13" s="284" t="s">
        <v>120</v>
      </c>
      <c r="F13" s="384" t="str">
        <f>IFERROR(ROUND(AVERAGE(Ditari!F24),0),"")</f>
        <v/>
      </c>
      <c r="G13" s="384" t="str">
        <f>IFERROR(ROUND(AVERAGE(Ditari!G24),0),"")</f>
        <v/>
      </c>
      <c r="H13" s="384" t="str">
        <f>IFERROR(ROUND(AVERAGE(Ditari!H24),0),"")</f>
        <v/>
      </c>
      <c r="I13" s="384" t="str">
        <f>IFERROR(ROUND(AVERAGE(Ditari!I24),0),"")</f>
        <v/>
      </c>
      <c r="J13" s="384" t="str">
        <f>IFERROR(ROUND(AVERAGE(Ditari!J24),0),"")</f>
        <v/>
      </c>
      <c r="K13" s="384" t="str">
        <f>IFERROR(ROUND(AVERAGE(Ditari!K24),0),"")</f>
        <v/>
      </c>
      <c r="L13" s="384" t="str">
        <f>IFERROR(ROUND(AVERAGE(Ditari!L24),0),"")</f>
        <v/>
      </c>
      <c r="M13" s="384" t="str">
        <f>IFERROR(ROUND(AVERAGE(Ditari!M24),0),"")</f>
        <v/>
      </c>
      <c r="N13" s="384" t="str">
        <f>IFERROR(ROUND(AVERAGE(Ditari!N24),0),"")</f>
        <v/>
      </c>
      <c r="O13" s="384" t="str">
        <f>IFERROR(ROUND(AVERAGE(Ditari!O24),0),"")</f>
        <v/>
      </c>
      <c r="P13" s="384" t="str">
        <f>IFERROR(ROUND(AVERAGE(Ditari!P24),0),"")</f>
        <v/>
      </c>
      <c r="Q13" s="384" t="str">
        <f>IFERROR(ROUND(AVERAGE(Ditari!Q24),0),"")</f>
        <v/>
      </c>
      <c r="R13" s="384" t="str">
        <f>IFERROR(ROUND(AVERAGE(Ditari!R24),0),"")</f>
        <v/>
      </c>
      <c r="S13" s="384" t="str">
        <f>IFERROR(ROUND(AVERAGE(Ditari!S24),0),"")</f>
        <v/>
      </c>
      <c r="T13" s="384" t="str">
        <f>IFERROR(ROUND(AVERAGE(Ditari!T24),0),"")</f>
        <v/>
      </c>
      <c r="U13" s="384" t="str">
        <f>IFERROR(ROUND(AVERAGE(Ditari!U24),0),"")</f>
        <v/>
      </c>
      <c r="V13" s="384" t="str">
        <f>IFERROR(ROUND(AVERAGE(Ditari!V24),0),"")</f>
        <v/>
      </c>
      <c r="W13" s="384" t="str">
        <f>IFERROR(ROUND(AVERAGE(Ditari!W24),0),"")</f>
        <v/>
      </c>
      <c r="X13" s="384" t="str">
        <f>IFERROR(ROUND(AVERAGE(Ditari!X24),0),"")</f>
        <v/>
      </c>
      <c r="Y13" s="384" t="str">
        <f>IFERROR(ROUND(AVERAGE(Ditari!Y24),0),"")</f>
        <v/>
      </c>
      <c r="Z13" s="384" t="str">
        <f>IFERROR(ROUND(AVERAGE(Ditari!Z24),0),"")</f>
        <v/>
      </c>
      <c r="AA13" s="386" t="str">
        <f>IFERROR(ROUND(AVERAGE(Ditari!AA24),0),"")</f>
        <v/>
      </c>
      <c r="AB13" s="390" t="str">
        <f>IFERROR(ROUND(AVERAGE(Ditari!AB24),0),"")</f>
        <v/>
      </c>
      <c r="AC13" s="714" t="e">
        <f t="shared" si="2"/>
        <v>#DIV/0!</v>
      </c>
      <c r="AD13" s="191">
        <f t="shared" si="0"/>
        <v>0</v>
      </c>
      <c r="AE13" s="190" t="e">
        <f t="shared" si="1"/>
        <v>#DIV/0!</v>
      </c>
    </row>
    <row r="14" spans="1:32" ht="17.100000000000001" customHeight="1" x14ac:dyDescent="0.3">
      <c r="A14" s="176">
        <v>8</v>
      </c>
      <c r="B14" s="948">
        <f>Ditari!B26</f>
        <v>0</v>
      </c>
      <c r="C14" s="949"/>
      <c r="D14" s="197">
        <f>Ditari!D26</f>
        <v>0</v>
      </c>
      <c r="E14" s="284" t="s">
        <v>120</v>
      </c>
      <c r="F14" s="384" t="str">
        <f>IFERROR(ROUND(AVERAGE(Ditari!F27),0),"")</f>
        <v/>
      </c>
      <c r="G14" s="384" t="str">
        <f>IFERROR(ROUND(AVERAGE(Ditari!G27),0),"")</f>
        <v/>
      </c>
      <c r="H14" s="384" t="str">
        <f>IFERROR(ROUND(AVERAGE(Ditari!H27),0),"")</f>
        <v/>
      </c>
      <c r="I14" s="384" t="str">
        <f>IFERROR(ROUND(AVERAGE(Ditari!I27),0),"")</f>
        <v/>
      </c>
      <c r="J14" s="384" t="str">
        <f>IFERROR(ROUND(AVERAGE(Ditari!J27),0),"")</f>
        <v/>
      </c>
      <c r="K14" s="384" t="str">
        <f>IFERROR(ROUND(AVERAGE(Ditari!K27),0),"")</f>
        <v/>
      </c>
      <c r="L14" s="384" t="str">
        <f>IFERROR(ROUND(AVERAGE(Ditari!L27),0),"")</f>
        <v/>
      </c>
      <c r="M14" s="384" t="str">
        <f>IFERROR(ROUND(AVERAGE(Ditari!M27),0),"")</f>
        <v/>
      </c>
      <c r="N14" s="384" t="str">
        <f>IFERROR(ROUND(AVERAGE(Ditari!N27),0),"")</f>
        <v/>
      </c>
      <c r="O14" s="384" t="str">
        <f>IFERROR(ROUND(AVERAGE(Ditari!O27),0),"")</f>
        <v/>
      </c>
      <c r="P14" s="384" t="str">
        <f>IFERROR(ROUND(AVERAGE(Ditari!P27),0),"")</f>
        <v/>
      </c>
      <c r="Q14" s="384" t="str">
        <f>IFERROR(ROUND(AVERAGE(Ditari!Q27),0),"")</f>
        <v/>
      </c>
      <c r="R14" s="384" t="str">
        <f>IFERROR(ROUND(AVERAGE(Ditari!R27),0),"")</f>
        <v/>
      </c>
      <c r="S14" s="384" t="str">
        <f>IFERROR(ROUND(AVERAGE(Ditari!S27),0),"")</f>
        <v/>
      </c>
      <c r="T14" s="384" t="str">
        <f>IFERROR(ROUND(AVERAGE(Ditari!T27),0),"")</f>
        <v/>
      </c>
      <c r="U14" s="384" t="str">
        <f>IFERROR(ROUND(AVERAGE(Ditari!U27),0),"")</f>
        <v/>
      </c>
      <c r="V14" s="384" t="str">
        <f>IFERROR(ROUND(AVERAGE(Ditari!V27),0),"")</f>
        <v/>
      </c>
      <c r="W14" s="384" t="str">
        <f>IFERROR(ROUND(AVERAGE(Ditari!W27),0),"")</f>
        <v/>
      </c>
      <c r="X14" s="384" t="str">
        <f>IFERROR(ROUND(AVERAGE(Ditari!X27),0),"")</f>
        <v/>
      </c>
      <c r="Y14" s="384" t="str">
        <f>IFERROR(ROUND(AVERAGE(Ditari!Y27),0),"")</f>
        <v/>
      </c>
      <c r="Z14" s="384" t="str">
        <f>IFERROR(ROUND(AVERAGE(Ditari!Z27),0),"")</f>
        <v/>
      </c>
      <c r="AA14" s="386" t="str">
        <f>IFERROR(ROUND(AVERAGE(Ditari!AA27),0),"")</f>
        <v/>
      </c>
      <c r="AB14" s="390" t="str">
        <f>IFERROR(ROUND(AVERAGE(Ditari!AB27),0),"")</f>
        <v/>
      </c>
      <c r="AC14" s="714" t="e">
        <f t="shared" si="2"/>
        <v>#DIV/0!</v>
      </c>
      <c r="AD14" s="191">
        <f t="shared" si="0"/>
        <v>0</v>
      </c>
      <c r="AE14" s="190" t="e">
        <f t="shared" si="1"/>
        <v>#DIV/0!</v>
      </c>
    </row>
    <row r="15" spans="1:32" ht="17.100000000000001" customHeight="1" x14ac:dyDescent="0.3">
      <c r="A15" s="176">
        <v>9</v>
      </c>
      <c r="B15" s="948">
        <f>Ditari!B29</f>
        <v>0</v>
      </c>
      <c r="C15" s="949"/>
      <c r="D15" s="197">
        <f>Ditari!D29</f>
        <v>0</v>
      </c>
      <c r="E15" s="284" t="s">
        <v>120</v>
      </c>
      <c r="F15" s="384" t="str">
        <f>IFERROR(ROUND(AVERAGE(Ditari!F30),0),"")</f>
        <v/>
      </c>
      <c r="G15" s="384" t="str">
        <f>IFERROR(ROUND(AVERAGE(Ditari!G30),0),"")</f>
        <v/>
      </c>
      <c r="H15" s="384" t="str">
        <f>IFERROR(ROUND(AVERAGE(Ditari!H30),0),"")</f>
        <v/>
      </c>
      <c r="I15" s="384" t="str">
        <f>IFERROR(ROUND(AVERAGE(Ditari!I30),0),"")</f>
        <v/>
      </c>
      <c r="J15" s="384" t="str">
        <f>IFERROR(ROUND(AVERAGE(Ditari!J30),0),"")</f>
        <v/>
      </c>
      <c r="K15" s="384" t="str">
        <f>IFERROR(ROUND(AVERAGE(Ditari!K30),0),"")</f>
        <v/>
      </c>
      <c r="L15" s="384" t="str">
        <f>IFERROR(ROUND(AVERAGE(Ditari!L30),0),"")</f>
        <v/>
      </c>
      <c r="M15" s="384" t="str">
        <f>IFERROR(ROUND(AVERAGE(Ditari!M30),0),"")</f>
        <v/>
      </c>
      <c r="N15" s="384" t="str">
        <f>IFERROR(ROUND(AVERAGE(Ditari!N30),0),"")</f>
        <v/>
      </c>
      <c r="O15" s="384" t="str">
        <f>IFERROR(ROUND(AVERAGE(Ditari!O30),0),"")</f>
        <v/>
      </c>
      <c r="P15" s="384" t="str">
        <f>IFERROR(ROUND(AVERAGE(Ditari!P30),0),"")</f>
        <v/>
      </c>
      <c r="Q15" s="384" t="str">
        <f>IFERROR(ROUND(AVERAGE(Ditari!Q30),0),"")</f>
        <v/>
      </c>
      <c r="R15" s="384" t="str">
        <f>IFERROR(ROUND(AVERAGE(Ditari!R30),0),"")</f>
        <v/>
      </c>
      <c r="S15" s="384" t="str">
        <f>IFERROR(ROUND(AVERAGE(Ditari!S30),0),"")</f>
        <v/>
      </c>
      <c r="T15" s="384" t="str">
        <f>IFERROR(ROUND(AVERAGE(Ditari!T30),0),"")</f>
        <v/>
      </c>
      <c r="U15" s="384" t="str">
        <f>IFERROR(ROUND(AVERAGE(Ditari!U30),0),"")</f>
        <v/>
      </c>
      <c r="V15" s="384" t="str">
        <f>IFERROR(ROUND(AVERAGE(Ditari!V30),0),"")</f>
        <v/>
      </c>
      <c r="W15" s="384" t="str">
        <f>IFERROR(ROUND(AVERAGE(Ditari!W30),0),"")</f>
        <v/>
      </c>
      <c r="X15" s="384" t="str">
        <f>IFERROR(ROUND(AVERAGE(Ditari!X30),0),"")</f>
        <v/>
      </c>
      <c r="Y15" s="384" t="str">
        <f>IFERROR(ROUND(AVERAGE(Ditari!Y30),0),"")</f>
        <v/>
      </c>
      <c r="Z15" s="384" t="str">
        <f>IFERROR(ROUND(AVERAGE(Ditari!Z30),0),"")</f>
        <v/>
      </c>
      <c r="AA15" s="386" t="str">
        <f>IFERROR(ROUND(AVERAGE(Ditari!AA30),0),"")</f>
        <v/>
      </c>
      <c r="AB15" s="390" t="str">
        <f>IFERROR(ROUND(AVERAGE(Ditari!AB30),0),"")</f>
        <v/>
      </c>
      <c r="AC15" s="714" t="e">
        <f t="shared" si="2"/>
        <v>#DIV/0!</v>
      </c>
      <c r="AD15" s="191">
        <f t="shared" si="0"/>
        <v>0</v>
      </c>
      <c r="AE15" s="190" t="e">
        <f t="shared" si="1"/>
        <v>#DIV/0!</v>
      </c>
    </row>
    <row r="16" spans="1:32" ht="17.100000000000001" customHeight="1" x14ac:dyDescent="0.3">
      <c r="A16" s="176">
        <v>10</v>
      </c>
      <c r="B16" s="948">
        <f>Ditari!B32</f>
        <v>0</v>
      </c>
      <c r="C16" s="949"/>
      <c r="D16" s="197">
        <f>Ditari!D32</f>
        <v>0</v>
      </c>
      <c r="E16" s="284" t="s">
        <v>120</v>
      </c>
      <c r="F16" s="384" t="str">
        <f>IFERROR(ROUND(AVERAGE(Ditari!F33),0),"")</f>
        <v/>
      </c>
      <c r="G16" s="384" t="str">
        <f>IFERROR(ROUND(AVERAGE(Ditari!G33),0),"")</f>
        <v/>
      </c>
      <c r="H16" s="384" t="str">
        <f>IFERROR(ROUND(AVERAGE(Ditari!H33),0),"")</f>
        <v/>
      </c>
      <c r="I16" s="384" t="str">
        <f>IFERROR(ROUND(AVERAGE(Ditari!I33),0),"")</f>
        <v/>
      </c>
      <c r="J16" s="384" t="str">
        <f>IFERROR(ROUND(AVERAGE(Ditari!J33),0),"")</f>
        <v/>
      </c>
      <c r="K16" s="384" t="str">
        <f>IFERROR(ROUND(AVERAGE(Ditari!K33),0),"")</f>
        <v/>
      </c>
      <c r="L16" s="384" t="str">
        <f>IFERROR(ROUND(AVERAGE(Ditari!L33),0),"")</f>
        <v/>
      </c>
      <c r="M16" s="384" t="str">
        <f>IFERROR(ROUND(AVERAGE(Ditari!M33),0),"")</f>
        <v/>
      </c>
      <c r="N16" s="384" t="str">
        <f>IFERROR(ROUND(AVERAGE(Ditari!N33),0),"")</f>
        <v/>
      </c>
      <c r="O16" s="384" t="str">
        <f>IFERROR(ROUND(AVERAGE(Ditari!O33),0),"")</f>
        <v/>
      </c>
      <c r="P16" s="384" t="str">
        <f>IFERROR(ROUND(AVERAGE(Ditari!P33),0),"")</f>
        <v/>
      </c>
      <c r="Q16" s="384" t="str">
        <f>IFERROR(ROUND(AVERAGE(Ditari!Q33),0),"")</f>
        <v/>
      </c>
      <c r="R16" s="384" t="str">
        <f>IFERROR(ROUND(AVERAGE(Ditari!R33),0),"")</f>
        <v/>
      </c>
      <c r="S16" s="384" t="str">
        <f>IFERROR(ROUND(AVERAGE(Ditari!S33),0),"")</f>
        <v/>
      </c>
      <c r="T16" s="384" t="str">
        <f>IFERROR(ROUND(AVERAGE(Ditari!T33),0),"")</f>
        <v/>
      </c>
      <c r="U16" s="384" t="str">
        <f>IFERROR(ROUND(AVERAGE(Ditari!U33),0),"")</f>
        <v/>
      </c>
      <c r="V16" s="384" t="str">
        <f>IFERROR(ROUND(AVERAGE(Ditari!V33),0),"")</f>
        <v/>
      </c>
      <c r="W16" s="384" t="str">
        <f>IFERROR(ROUND(AVERAGE(Ditari!W33),0),"")</f>
        <v/>
      </c>
      <c r="X16" s="384" t="str">
        <f>IFERROR(ROUND(AVERAGE(Ditari!X33),0),"")</f>
        <v/>
      </c>
      <c r="Y16" s="384" t="str">
        <f>IFERROR(ROUND(AVERAGE(Ditari!Y33),0),"")</f>
        <v/>
      </c>
      <c r="Z16" s="384" t="str">
        <f>IFERROR(ROUND(AVERAGE(Ditari!Z33),0),"")</f>
        <v/>
      </c>
      <c r="AA16" s="386" t="str">
        <f>IFERROR(ROUND(AVERAGE(Ditari!AA33),0),"")</f>
        <v/>
      </c>
      <c r="AB16" s="390" t="str">
        <f>IFERROR(ROUND(AVERAGE(Ditari!AB33),0),"")</f>
        <v/>
      </c>
      <c r="AC16" s="714" t="e">
        <f t="shared" si="2"/>
        <v>#DIV/0!</v>
      </c>
      <c r="AD16" s="191">
        <f t="shared" si="0"/>
        <v>0</v>
      </c>
      <c r="AE16" s="190" t="e">
        <f t="shared" si="1"/>
        <v>#DIV/0!</v>
      </c>
    </row>
    <row r="17" spans="1:31" ht="17.100000000000001" customHeight="1" x14ac:dyDescent="0.3">
      <c r="A17" s="176">
        <v>11</v>
      </c>
      <c r="B17" s="948">
        <f>Ditari!B35</f>
        <v>0</v>
      </c>
      <c r="C17" s="949"/>
      <c r="D17" s="197">
        <f>Ditari!D35</f>
        <v>0</v>
      </c>
      <c r="E17" s="284" t="s">
        <v>120</v>
      </c>
      <c r="F17" s="384" t="str">
        <f>IFERROR(ROUND(AVERAGE(Ditari!F36),0),"")</f>
        <v/>
      </c>
      <c r="G17" s="384" t="str">
        <f>IFERROR(ROUND(AVERAGE(Ditari!G36),0),"")</f>
        <v/>
      </c>
      <c r="H17" s="384" t="str">
        <f>IFERROR(ROUND(AVERAGE(Ditari!H36),0),"")</f>
        <v/>
      </c>
      <c r="I17" s="384" t="str">
        <f>IFERROR(ROUND(AVERAGE(Ditari!I36),0),"")</f>
        <v/>
      </c>
      <c r="J17" s="384" t="str">
        <f>IFERROR(ROUND(AVERAGE(Ditari!J36),0),"")</f>
        <v/>
      </c>
      <c r="K17" s="384" t="str">
        <f>IFERROR(ROUND(AVERAGE(Ditari!K36),0),"")</f>
        <v/>
      </c>
      <c r="L17" s="384" t="str">
        <f>IFERROR(ROUND(AVERAGE(Ditari!L36),0),"")</f>
        <v/>
      </c>
      <c r="M17" s="384" t="str">
        <f>IFERROR(ROUND(AVERAGE(Ditari!M36),0),"")</f>
        <v/>
      </c>
      <c r="N17" s="384" t="str">
        <f>IFERROR(ROUND(AVERAGE(Ditari!N36),0),"")</f>
        <v/>
      </c>
      <c r="O17" s="384" t="str">
        <f>IFERROR(ROUND(AVERAGE(Ditari!O36),0),"")</f>
        <v/>
      </c>
      <c r="P17" s="384" t="str">
        <f>IFERROR(ROUND(AVERAGE(Ditari!P36),0),"")</f>
        <v/>
      </c>
      <c r="Q17" s="384" t="str">
        <f>IFERROR(ROUND(AVERAGE(Ditari!Q36),0),"")</f>
        <v/>
      </c>
      <c r="R17" s="384" t="str">
        <f>IFERROR(ROUND(AVERAGE(Ditari!R36),0),"")</f>
        <v/>
      </c>
      <c r="S17" s="384" t="str">
        <f>IFERROR(ROUND(AVERAGE(Ditari!S36),0),"")</f>
        <v/>
      </c>
      <c r="T17" s="384" t="str">
        <f>IFERROR(ROUND(AVERAGE(Ditari!T36),0),"")</f>
        <v/>
      </c>
      <c r="U17" s="384" t="str">
        <f>IFERROR(ROUND(AVERAGE(Ditari!U36),0),"")</f>
        <v/>
      </c>
      <c r="V17" s="384" t="str">
        <f>IFERROR(ROUND(AVERAGE(Ditari!V36),0),"")</f>
        <v/>
      </c>
      <c r="W17" s="384" t="str">
        <f>IFERROR(ROUND(AVERAGE(Ditari!W36),0),"")</f>
        <v/>
      </c>
      <c r="X17" s="384" t="str">
        <f>IFERROR(ROUND(AVERAGE(Ditari!X36),0),"")</f>
        <v/>
      </c>
      <c r="Y17" s="384" t="str">
        <f>IFERROR(ROUND(AVERAGE(Ditari!Y36),0),"")</f>
        <v/>
      </c>
      <c r="Z17" s="384" t="str">
        <f>IFERROR(ROUND(AVERAGE(Ditari!Z36),0),"")</f>
        <v/>
      </c>
      <c r="AA17" s="386" t="str">
        <f>IFERROR(ROUND(AVERAGE(Ditari!AA36),0),"")</f>
        <v/>
      </c>
      <c r="AB17" s="390" t="str">
        <f>IFERROR(ROUND(AVERAGE(Ditari!AB36),0),"")</f>
        <v/>
      </c>
      <c r="AC17" s="714" t="e">
        <f t="shared" si="2"/>
        <v>#DIV/0!</v>
      </c>
      <c r="AD17" s="191">
        <f t="shared" si="0"/>
        <v>0</v>
      </c>
      <c r="AE17" s="190" t="e">
        <f t="shared" si="1"/>
        <v>#DIV/0!</v>
      </c>
    </row>
    <row r="18" spans="1:31" ht="17.100000000000001" customHeight="1" x14ac:dyDescent="0.3">
      <c r="A18" s="176">
        <v>12</v>
      </c>
      <c r="B18" s="948">
        <f>Ditari!B38</f>
        <v>0</v>
      </c>
      <c r="C18" s="949"/>
      <c r="D18" s="197">
        <f>Ditari!D38</f>
        <v>0</v>
      </c>
      <c r="E18" s="284" t="s">
        <v>120</v>
      </c>
      <c r="F18" s="384" t="str">
        <f>IFERROR(ROUND(AVERAGE(Ditari!F39),0),"")</f>
        <v/>
      </c>
      <c r="G18" s="384" t="str">
        <f>IFERROR(ROUND(AVERAGE(Ditari!G39),0),"")</f>
        <v/>
      </c>
      <c r="H18" s="384" t="str">
        <f>IFERROR(ROUND(AVERAGE(Ditari!H39),0),"")</f>
        <v/>
      </c>
      <c r="I18" s="384" t="str">
        <f>IFERROR(ROUND(AVERAGE(Ditari!I39),0),"")</f>
        <v/>
      </c>
      <c r="J18" s="384" t="str">
        <f>IFERROR(ROUND(AVERAGE(Ditari!J39),0),"")</f>
        <v/>
      </c>
      <c r="K18" s="384" t="str">
        <f>IFERROR(ROUND(AVERAGE(Ditari!K39),0),"")</f>
        <v/>
      </c>
      <c r="L18" s="384" t="str">
        <f>IFERROR(ROUND(AVERAGE(Ditari!L39),0),"")</f>
        <v/>
      </c>
      <c r="M18" s="384" t="str">
        <f>IFERROR(ROUND(AVERAGE(Ditari!M39),0),"")</f>
        <v/>
      </c>
      <c r="N18" s="384" t="str">
        <f>IFERROR(ROUND(AVERAGE(Ditari!N39),0),"")</f>
        <v/>
      </c>
      <c r="O18" s="384" t="str">
        <f>IFERROR(ROUND(AVERAGE(Ditari!O39),0),"")</f>
        <v/>
      </c>
      <c r="P18" s="384" t="str">
        <f>IFERROR(ROUND(AVERAGE(Ditari!P39),0),"")</f>
        <v/>
      </c>
      <c r="Q18" s="384" t="str">
        <f>IFERROR(ROUND(AVERAGE(Ditari!Q39),0),"")</f>
        <v/>
      </c>
      <c r="R18" s="384" t="str">
        <f>IFERROR(ROUND(AVERAGE(Ditari!R39),0),"")</f>
        <v/>
      </c>
      <c r="S18" s="384" t="str">
        <f>IFERROR(ROUND(AVERAGE(Ditari!S39),0),"")</f>
        <v/>
      </c>
      <c r="T18" s="384" t="str">
        <f>IFERROR(ROUND(AVERAGE(Ditari!T39),0),"")</f>
        <v/>
      </c>
      <c r="U18" s="384" t="str">
        <f>IFERROR(ROUND(AVERAGE(Ditari!U39),0),"")</f>
        <v/>
      </c>
      <c r="V18" s="384" t="str">
        <f>IFERROR(ROUND(AVERAGE(Ditari!V39),0),"")</f>
        <v/>
      </c>
      <c r="W18" s="384" t="str">
        <f>IFERROR(ROUND(AVERAGE(Ditari!W39),0),"")</f>
        <v/>
      </c>
      <c r="X18" s="384" t="str">
        <f>IFERROR(ROUND(AVERAGE(Ditari!X39),0),"")</f>
        <v/>
      </c>
      <c r="Y18" s="384" t="str">
        <f>IFERROR(ROUND(AVERAGE(Ditari!Y39),0),"")</f>
        <v/>
      </c>
      <c r="Z18" s="384" t="str">
        <f>IFERROR(ROUND(AVERAGE(Ditari!Z39),0),"")</f>
        <v/>
      </c>
      <c r="AA18" s="386" t="str">
        <f>IFERROR(ROUND(AVERAGE(Ditari!AA39),0),"")</f>
        <v/>
      </c>
      <c r="AB18" s="390" t="str">
        <f>IFERROR(ROUND(AVERAGE(Ditari!AB39),0),"")</f>
        <v/>
      </c>
      <c r="AC18" s="714" t="e">
        <f t="shared" si="2"/>
        <v>#DIV/0!</v>
      </c>
      <c r="AD18" s="191">
        <f t="shared" si="0"/>
        <v>0</v>
      </c>
      <c r="AE18" s="190" t="e">
        <f t="shared" si="1"/>
        <v>#DIV/0!</v>
      </c>
    </row>
    <row r="19" spans="1:31" ht="17.100000000000001" customHeight="1" x14ac:dyDescent="0.3">
      <c r="A19" s="176">
        <v>13</v>
      </c>
      <c r="B19" s="948">
        <f>Ditari!B41</f>
        <v>0</v>
      </c>
      <c r="C19" s="949"/>
      <c r="D19" s="197">
        <f>Ditari!D41</f>
        <v>0</v>
      </c>
      <c r="E19" s="284" t="s">
        <v>120</v>
      </c>
      <c r="F19" s="384" t="str">
        <f>IFERROR(ROUND(AVERAGE(Ditari!F42),0),"")</f>
        <v/>
      </c>
      <c r="G19" s="384" t="str">
        <f>IFERROR(ROUND(AVERAGE(Ditari!G42),0),"")</f>
        <v/>
      </c>
      <c r="H19" s="384" t="str">
        <f>IFERROR(ROUND(AVERAGE(Ditari!H42),0),"")</f>
        <v/>
      </c>
      <c r="I19" s="384" t="str">
        <f>IFERROR(ROUND(AVERAGE(Ditari!I42),0),"")</f>
        <v/>
      </c>
      <c r="J19" s="384" t="str">
        <f>IFERROR(ROUND(AVERAGE(Ditari!J42),0),"")</f>
        <v/>
      </c>
      <c r="K19" s="384" t="str">
        <f>IFERROR(ROUND(AVERAGE(Ditari!K42),0),"")</f>
        <v/>
      </c>
      <c r="L19" s="384" t="str">
        <f>IFERROR(ROUND(AVERAGE(Ditari!L42),0),"")</f>
        <v/>
      </c>
      <c r="M19" s="384" t="str">
        <f>IFERROR(ROUND(AVERAGE(Ditari!M42),0),"")</f>
        <v/>
      </c>
      <c r="N19" s="384" t="str">
        <f>IFERROR(ROUND(AVERAGE(Ditari!N42),0),"")</f>
        <v/>
      </c>
      <c r="O19" s="384" t="str">
        <f>IFERROR(ROUND(AVERAGE(Ditari!O42),0),"")</f>
        <v/>
      </c>
      <c r="P19" s="384" t="str">
        <f>IFERROR(ROUND(AVERAGE(Ditari!P42),0),"")</f>
        <v/>
      </c>
      <c r="Q19" s="384" t="str">
        <f>IFERROR(ROUND(AVERAGE(Ditari!Q42),0),"")</f>
        <v/>
      </c>
      <c r="R19" s="384" t="str">
        <f>IFERROR(ROUND(AVERAGE(Ditari!R42),0),"")</f>
        <v/>
      </c>
      <c r="S19" s="384" t="str">
        <f>IFERROR(ROUND(AVERAGE(Ditari!S42),0),"")</f>
        <v/>
      </c>
      <c r="T19" s="384" t="str">
        <f>IFERROR(ROUND(AVERAGE(Ditari!T42),0),"")</f>
        <v/>
      </c>
      <c r="U19" s="384" t="str">
        <f>IFERROR(ROUND(AVERAGE(Ditari!U42),0),"")</f>
        <v/>
      </c>
      <c r="V19" s="384" t="str">
        <f>IFERROR(ROUND(AVERAGE(Ditari!V42),0),"")</f>
        <v/>
      </c>
      <c r="W19" s="384" t="str">
        <f>IFERROR(ROUND(AVERAGE(Ditari!W42),0),"")</f>
        <v/>
      </c>
      <c r="X19" s="384" t="str">
        <f>IFERROR(ROUND(AVERAGE(Ditari!X42),0),"")</f>
        <v/>
      </c>
      <c r="Y19" s="384" t="str">
        <f>IFERROR(ROUND(AVERAGE(Ditari!Y42),0),"")</f>
        <v/>
      </c>
      <c r="Z19" s="384" t="str">
        <f>IFERROR(ROUND(AVERAGE(Ditari!Z42),0),"")</f>
        <v/>
      </c>
      <c r="AA19" s="386" t="str">
        <f>IFERROR(ROUND(AVERAGE(Ditari!AA42),0),"")</f>
        <v/>
      </c>
      <c r="AB19" s="390" t="str">
        <f>IFERROR(ROUND(AVERAGE(Ditari!AB42),0),"")</f>
        <v/>
      </c>
      <c r="AC19" s="714" t="e">
        <f t="shared" si="2"/>
        <v>#DIV/0!</v>
      </c>
      <c r="AD19" s="191">
        <f t="shared" si="0"/>
        <v>0</v>
      </c>
      <c r="AE19" s="190" t="e">
        <f t="shared" si="1"/>
        <v>#DIV/0!</v>
      </c>
    </row>
    <row r="20" spans="1:31" ht="17.100000000000001" customHeight="1" x14ac:dyDescent="0.3">
      <c r="A20" s="176">
        <v>14</v>
      </c>
      <c r="B20" s="948">
        <f>Ditari!B44</f>
        <v>0</v>
      </c>
      <c r="C20" s="949"/>
      <c r="D20" s="197">
        <f>Ditari!D44</f>
        <v>0</v>
      </c>
      <c r="E20" s="284" t="s">
        <v>120</v>
      </c>
      <c r="F20" s="384" t="str">
        <f>IFERROR(ROUND(AVERAGE(Ditari!F45),0),"")</f>
        <v/>
      </c>
      <c r="G20" s="384" t="str">
        <f>IFERROR(ROUND(AVERAGE(Ditari!G45),0),"")</f>
        <v/>
      </c>
      <c r="H20" s="384" t="str">
        <f>IFERROR(ROUND(AVERAGE(Ditari!H45),0),"")</f>
        <v/>
      </c>
      <c r="I20" s="384" t="str">
        <f>IFERROR(ROUND(AVERAGE(Ditari!I45),0),"")</f>
        <v/>
      </c>
      <c r="J20" s="384" t="str">
        <f>IFERROR(ROUND(AVERAGE(Ditari!J45),0),"")</f>
        <v/>
      </c>
      <c r="K20" s="384" t="str">
        <f>IFERROR(ROUND(AVERAGE(Ditari!K45),0),"")</f>
        <v/>
      </c>
      <c r="L20" s="384" t="str">
        <f>IFERROR(ROUND(AVERAGE(Ditari!L45),0),"")</f>
        <v/>
      </c>
      <c r="M20" s="384" t="str">
        <f>IFERROR(ROUND(AVERAGE(Ditari!M45),0),"")</f>
        <v/>
      </c>
      <c r="N20" s="384" t="str">
        <f>IFERROR(ROUND(AVERAGE(Ditari!N45),0),"")</f>
        <v/>
      </c>
      <c r="O20" s="384" t="str">
        <f>IFERROR(ROUND(AVERAGE(Ditari!O45),0),"")</f>
        <v/>
      </c>
      <c r="P20" s="384" t="str">
        <f>IFERROR(ROUND(AVERAGE(Ditari!P45),0),"")</f>
        <v/>
      </c>
      <c r="Q20" s="384" t="str">
        <f>IFERROR(ROUND(AVERAGE(Ditari!Q45),0),"")</f>
        <v/>
      </c>
      <c r="R20" s="384" t="str">
        <f>IFERROR(ROUND(AVERAGE(Ditari!R45),0),"")</f>
        <v/>
      </c>
      <c r="S20" s="384" t="str">
        <f>IFERROR(ROUND(AVERAGE(Ditari!S45),0),"")</f>
        <v/>
      </c>
      <c r="T20" s="384" t="str">
        <f>IFERROR(ROUND(AVERAGE(Ditari!T45),0),"")</f>
        <v/>
      </c>
      <c r="U20" s="384" t="str">
        <f>IFERROR(ROUND(AVERAGE(Ditari!U45),0),"")</f>
        <v/>
      </c>
      <c r="V20" s="384" t="str">
        <f>IFERROR(ROUND(AVERAGE(Ditari!V45),0),"")</f>
        <v/>
      </c>
      <c r="W20" s="384" t="str">
        <f>IFERROR(ROUND(AVERAGE(Ditari!W45),0),"")</f>
        <v/>
      </c>
      <c r="X20" s="384" t="str">
        <f>IFERROR(ROUND(AVERAGE(Ditari!X45),0),"")</f>
        <v/>
      </c>
      <c r="Y20" s="384" t="str">
        <f>IFERROR(ROUND(AVERAGE(Ditari!Y45),0),"")</f>
        <v/>
      </c>
      <c r="Z20" s="384" t="str">
        <f>IFERROR(ROUND(AVERAGE(Ditari!Z45),0),"")</f>
        <v/>
      </c>
      <c r="AA20" s="386" t="str">
        <f>IFERROR(ROUND(AVERAGE(Ditari!AA45),0),"")</f>
        <v/>
      </c>
      <c r="AB20" s="390" t="str">
        <f>IFERROR(ROUND(AVERAGE(Ditari!AB45),0),"")</f>
        <v/>
      </c>
      <c r="AC20" s="714" t="e">
        <f t="shared" si="2"/>
        <v>#DIV/0!</v>
      </c>
      <c r="AD20" s="191">
        <f t="shared" si="0"/>
        <v>0</v>
      </c>
      <c r="AE20" s="190" t="e">
        <f t="shared" si="1"/>
        <v>#DIV/0!</v>
      </c>
    </row>
    <row r="21" spans="1:31" ht="17.100000000000001" customHeight="1" x14ac:dyDescent="0.3">
      <c r="A21" s="176">
        <v>15</v>
      </c>
      <c r="B21" s="948">
        <f>Ditari!B47</f>
        <v>0</v>
      </c>
      <c r="C21" s="949"/>
      <c r="D21" s="197">
        <f>Ditari!D47</f>
        <v>0</v>
      </c>
      <c r="E21" s="284" t="s">
        <v>120</v>
      </c>
      <c r="F21" s="384" t="str">
        <f>IFERROR(ROUND(AVERAGE(Ditari!F48),0),"")</f>
        <v/>
      </c>
      <c r="G21" s="384" t="str">
        <f>IFERROR(ROUND(AVERAGE(Ditari!G48),0),"")</f>
        <v/>
      </c>
      <c r="H21" s="384" t="str">
        <f>IFERROR(ROUND(AVERAGE(Ditari!H48),0),"")</f>
        <v/>
      </c>
      <c r="I21" s="384" t="str">
        <f>IFERROR(ROUND(AVERAGE(Ditari!I48),0),"")</f>
        <v/>
      </c>
      <c r="J21" s="384" t="str">
        <f>IFERROR(ROUND(AVERAGE(Ditari!J48),0),"")</f>
        <v/>
      </c>
      <c r="K21" s="384" t="str">
        <f>IFERROR(ROUND(AVERAGE(Ditari!K48),0),"")</f>
        <v/>
      </c>
      <c r="L21" s="384" t="str">
        <f>IFERROR(ROUND(AVERAGE(Ditari!L48),0),"")</f>
        <v/>
      </c>
      <c r="M21" s="384" t="str">
        <f>IFERROR(ROUND(AVERAGE(Ditari!M48),0),"")</f>
        <v/>
      </c>
      <c r="N21" s="384" t="str">
        <f>IFERROR(ROUND(AVERAGE(Ditari!N48),0),"")</f>
        <v/>
      </c>
      <c r="O21" s="384" t="str">
        <f>IFERROR(ROUND(AVERAGE(Ditari!O48),0),"")</f>
        <v/>
      </c>
      <c r="P21" s="384" t="str">
        <f>IFERROR(ROUND(AVERAGE(Ditari!P48),0),"")</f>
        <v/>
      </c>
      <c r="Q21" s="384" t="str">
        <f>IFERROR(ROUND(AVERAGE(Ditari!Q48),0),"")</f>
        <v/>
      </c>
      <c r="R21" s="384" t="str">
        <f>IFERROR(ROUND(AVERAGE(Ditari!R48),0),"")</f>
        <v/>
      </c>
      <c r="S21" s="384" t="str">
        <f>IFERROR(ROUND(AVERAGE(Ditari!S48),0),"")</f>
        <v/>
      </c>
      <c r="T21" s="384" t="str">
        <f>IFERROR(ROUND(AVERAGE(Ditari!T48),0),"")</f>
        <v/>
      </c>
      <c r="U21" s="384" t="str">
        <f>IFERROR(ROUND(AVERAGE(Ditari!U48),0),"")</f>
        <v/>
      </c>
      <c r="V21" s="384" t="str">
        <f>IFERROR(ROUND(AVERAGE(Ditari!V48),0),"")</f>
        <v/>
      </c>
      <c r="W21" s="384" t="str">
        <f>IFERROR(ROUND(AVERAGE(Ditari!W48),0),"")</f>
        <v/>
      </c>
      <c r="X21" s="384" t="str">
        <f>IFERROR(ROUND(AVERAGE(Ditari!X48),0),"")</f>
        <v/>
      </c>
      <c r="Y21" s="384" t="str">
        <f>IFERROR(ROUND(AVERAGE(Ditari!Y48),0),"")</f>
        <v/>
      </c>
      <c r="Z21" s="384" t="str">
        <f>IFERROR(ROUND(AVERAGE(Ditari!Z48),0),"")</f>
        <v/>
      </c>
      <c r="AA21" s="386" t="str">
        <f>IFERROR(ROUND(AVERAGE(Ditari!AA48),0),"")</f>
        <v/>
      </c>
      <c r="AB21" s="390" t="str">
        <f>IFERROR(ROUND(AVERAGE(Ditari!AB48),0),"")</f>
        <v/>
      </c>
      <c r="AC21" s="714" t="e">
        <f t="shared" si="2"/>
        <v>#DIV/0!</v>
      </c>
      <c r="AD21" s="191">
        <f t="shared" si="0"/>
        <v>0</v>
      </c>
      <c r="AE21" s="190" t="e">
        <f t="shared" si="1"/>
        <v>#DIV/0!</v>
      </c>
    </row>
    <row r="22" spans="1:31" ht="17.100000000000001" customHeight="1" x14ac:dyDescent="0.3">
      <c r="A22" s="176">
        <v>16</v>
      </c>
      <c r="B22" s="948">
        <f>Ditari!B50</f>
        <v>0</v>
      </c>
      <c r="C22" s="949"/>
      <c r="D22" s="197">
        <f>Ditari!D50</f>
        <v>0</v>
      </c>
      <c r="E22" s="284" t="s">
        <v>120</v>
      </c>
      <c r="F22" s="384" t="str">
        <f>IFERROR(ROUND(AVERAGE(Ditari!F51),0),"")</f>
        <v/>
      </c>
      <c r="G22" s="384" t="str">
        <f>IFERROR(ROUND(AVERAGE(Ditari!G51),0),"")</f>
        <v/>
      </c>
      <c r="H22" s="384" t="str">
        <f>IFERROR(ROUND(AVERAGE(Ditari!H51),0),"")</f>
        <v/>
      </c>
      <c r="I22" s="384" t="str">
        <f>IFERROR(ROUND(AVERAGE(Ditari!I51),0),"")</f>
        <v/>
      </c>
      <c r="J22" s="384" t="str">
        <f>IFERROR(ROUND(AVERAGE(Ditari!J51),0),"")</f>
        <v/>
      </c>
      <c r="K22" s="384" t="str">
        <f>IFERROR(ROUND(AVERAGE(Ditari!K51),0),"")</f>
        <v/>
      </c>
      <c r="L22" s="384" t="str">
        <f>IFERROR(ROUND(AVERAGE(Ditari!L51),0),"")</f>
        <v/>
      </c>
      <c r="M22" s="384" t="str">
        <f>IFERROR(ROUND(AVERAGE(Ditari!M51),0),"")</f>
        <v/>
      </c>
      <c r="N22" s="384" t="str">
        <f>IFERROR(ROUND(AVERAGE(Ditari!N51),0),"")</f>
        <v/>
      </c>
      <c r="O22" s="384" t="str">
        <f>IFERROR(ROUND(AVERAGE(Ditari!O51),0),"")</f>
        <v/>
      </c>
      <c r="P22" s="384" t="str">
        <f>IFERROR(ROUND(AVERAGE(Ditari!P51),0),"")</f>
        <v/>
      </c>
      <c r="Q22" s="384" t="str">
        <f>IFERROR(ROUND(AVERAGE(Ditari!Q51),0),"")</f>
        <v/>
      </c>
      <c r="R22" s="384" t="str">
        <f>IFERROR(ROUND(AVERAGE(Ditari!R51),0),"")</f>
        <v/>
      </c>
      <c r="S22" s="384" t="str">
        <f>IFERROR(ROUND(AVERAGE(Ditari!S51),0),"")</f>
        <v/>
      </c>
      <c r="T22" s="384" t="str">
        <f>IFERROR(ROUND(AVERAGE(Ditari!T51),0),"")</f>
        <v/>
      </c>
      <c r="U22" s="384" t="str">
        <f>IFERROR(ROUND(AVERAGE(Ditari!U51),0),"")</f>
        <v/>
      </c>
      <c r="V22" s="384" t="str">
        <f>IFERROR(ROUND(AVERAGE(Ditari!V51),0),"")</f>
        <v/>
      </c>
      <c r="W22" s="384" t="str">
        <f>IFERROR(ROUND(AVERAGE(Ditari!W51),0),"")</f>
        <v/>
      </c>
      <c r="X22" s="384" t="str">
        <f>IFERROR(ROUND(AVERAGE(Ditari!X51),0),"")</f>
        <v/>
      </c>
      <c r="Y22" s="384" t="str">
        <f>IFERROR(ROUND(AVERAGE(Ditari!Y51),0),"")</f>
        <v/>
      </c>
      <c r="Z22" s="384" t="str">
        <f>IFERROR(ROUND(AVERAGE(Ditari!Z51),0),"")</f>
        <v/>
      </c>
      <c r="AA22" s="386" t="str">
        <f>IFERROR(ROUND(AVERAGE(Ditari!AA51),0),"")</f>
        <v/>
      </c>
      <c r="AB22" s="390" t="str">
        <f>IFERROR(ROUND(AVERAGE(Ditari!AB51),0),"")</f>
        <v/>
      </c>
      <c r="AC22" s="714" t="e">
        <f t="shared" si="2"/>
        <v>#DIV/0!</v>
      </c>
      <c r="AD22" s="191">
        <f t="shared" si="0"/>
        <v>0</v>
      </c>
      <c r="AE22" s="190" t="e">
        <f t="shared" si="1"/>
        <v>#DIV/0!</v>
      </c>
    </row>
    <row r="23" spans="1:31" ht="17.100000000000001" customHeight="1" x14ac:dyDescent="0.3">
      <c r="A23" s="176">
        <v>17</v>
      </c>
      <c r="B23" s="948">
        <f>Ditari!B53</f>
        <v>0</v>
      </c>
      <c r="C23" s="949"/>
      <c r="D23" s="197">
        <f>Ditari!D53</f>
        <v>0</v>
      </c>
      <c r="E23" s="284" t="s">
        <v>120</v>
      </c>
      <c r="F23" s="384" t="str">
        <f>IFERROR(ROUND(AVERAGE(Ditari!F54),0),"")</f>
        <v/>
      </c>
      <c r="G23" s="384" t="str">
        <f>IFERROR(ROUND(AVERAGE(Ditari!G54),0),"")</f>
        <v/>
      </c>
      <c r="H23" s="384" t="str">
        <f>IFERROR(ROUND(AVERAGE(Ditari!H54),0),"")</f>
        <v/>
      </c>
      <c r="I23" s="384" t="str">
        <f>IFERROR(ROUND(AVERAGE(Ditari!I54),0),"")</f>
        <v/>
      </c>
      <c r="J23" s="384" t="str">
        <f>IFERROR(ROUND(AVERAGE(Ditari!J54),0),"")</f>
        <v/>
      </c>
      <c r="K23" s="384" t="str">
        <f>IFERROR(ROUND(AVERAGE(Ditari!K54),0),"")</f>
        <v/>
      </c>
      <c r="L23" s="384" t="str">
        <f>IFERROR(ROUND(AVERAGE(Ditari!L54),0),"")</f>
        <v/>
      </c>
      <c r="M23" s="384" t="str">
        <f>IFERROR(ROUND(AVERAGE(Ditari!M54),0),"")</f>
        <v/>
      </c>
      <c r="N23" s="384" t="str">
        <f>IFERROR(ROUND(AVERAGE(Ditari!N54),0),"")</f>
        <v/>
      </c>
      <c r="O23" s="384" t="str">
        <f>IFERROR(ROUND(AVERAGE(Ditari!O54),0),"")</f>
        <v/>
      </c>
      <c r="P23" s="384" t="str">
        <f>IFERROR(ROUND(AVERAGE(Ditari!P54),0),"")</f>
        <v/>
      </c>
      <c r="Q23" s="384" t="str">
        <f>IFERROR(ROUND(AVERAGE(Ditari!Q54),0),"")</f>
        <v/>
      </c>
      <c r="R23" s="384" t="str">
        <f>IFERROR(ROUND(AVERAGE(Ditari!R54),0),"")</f>
        <v/>
      </c>
      <c r="S23" s="384" t="str">
        <f>IFERROR(ROUND(AVERAGE(Ditari!S54),0),"")</f>
        <v/>
      </c>
      <c r="T23" s="384" t="str">
        <f>IFERROR(ROUND(AVERAGE(Ditari!T54),0),"")</f>
        <v/>
      </c>
      <c r="U23" s="384" t="str">
        <f>IFERROR(ROUND(AVERAGE(Ditari!U54),0),"")</f>
        <v/>
      </c>
      <c r="V23" s="384" t="str">
        <f>IFERROR(ROUND(AVERAGE(Ditari!V54),0),"")</f>
        <v/>
      </c>
      <c r="W23" s="384" t="str">
        <f>IFERROR(ROUND(AVERAGE(Ditari!W54),0),"")</f>
        <v/>
      </c>
      <c r="X23" s="384" t="str">
        <f>IFERROR(ROUND(AVERAGE(Ditari!X54),0),"")</f>
        <v/>
      </c>
      <c r="Y23" s="384" t="str">
        <f>IFERROR(ROUND(AVERAGE(Ditari!Y54),0),"")</f>
        <v/>
      </c>
      <c r="Z23" s="384" t="str">
        <f>IFERROR(ROUND(AVERAGE(Ditari!Z54),0),"")</f>
        <v/>
      </c>
      <c r="AA23" s="386" t="str">
        <f>IFERROR(ROUND(AVERAGE(Ditari!AA54),0),"")</f>
        <v/>
      </c>
      <c r="AB23" s="390" t="str">
        <f>IFERROR(ROUND(AVERAGE(Ditari!AB54),0),"")</f>
        <v/>
      </c>
      <c r="AC23" s="714" t="e">
        <f t="shared" si="2"/>
        <v>#DIV/0!</v>
      </c>
      <c r="AD23" s="191">
        <f t="shared" si="0"/>
        <v>0</v>
      </c>
      <c r="AE23" s="190" t="e">
        <f t="shared" si="1"/>
        <v>#DIV/0!</v>
      </c>
    </row>
    <row r="24" spans="1:31" ht="17.100000000000001" customHeight="1" x14ac:dyDescent="0.3">
      <c r="A24" s="176">
        <v>18</v>
      </c>
      <c r="B24" s="948">
        <f>Ditari!B56</f>
        <v>0</v>
      </c>
      <c r="C24" s="949"/>
      <c r="D24" s="197">
        <f>Ditari!D56</f>
        <v>0</v>
      </c>
      <c r="E24" s="284" t="s">
        <v>120</v>
      </c>
      <c r="F24" s="384" t="str">
        <f>IFERROR(ROUND(AVERAGE(Ditari!F57),0),"")</f>
        <v/>
      </c>
      <c r="G24" s="384" t="str">
        <f>IFERROR(ROUND(AVERAGE(Ditari!G57),0),"")</f>
        <v/>
      </c>
      <c r="H24" s="384" t="str">
        <f>IFERROR(ROUND(AVERAGE(Ditari!H57),0),"")</f>
        <v/>
      </c>
      <c r="I24" s="384" t="str">
        <f>IFERROR(ROUND(AVERAGE(Ditari!I57),0),"")</f>
        <v/>
      </c>
      <c r="J24" s="384" t="str">
        <f>IFERROR(ROUND(AVERAGE(Ditari!J57),0),"")</f>
        <v/>
      </c>
      <c r="K24" s="384" t="str">
        <f>IFERROR(ROUND(AVERAGE(Ditari!K57),0),"")</f>
        <v/>
      </c>
      <c r="L24" s="384" t="str">
        <f>IFERROR(ROUND(AVERAGE(Ditari!L57),0),"")</f>
        <v/>
      </c>
      <c r="M24" s="384" t="str">
        <f>IFERROR(ROUND(AVERAGE(Ditari!M57),0),"")</f>
        <v/>
      </c>
      <c r="N24" s="384" t="str">
        <f>IFERROR(ROUND(AVERAGE(Ditari!N57),0),"")</f>
        <v/>
      </c>
      <c r="O24" s="384" t="str">
        <f>IFERROR(ROUND(AVERAGE(Ditari!O57),0),"")</f>
        <v/>
      </c>
      <c r="P24" s="384" t="str">
        <f>IFERROR(ROUND(AVERAGE(Ditari!P57),0),"")</f>
        <v/>
      </c>
      <c r="Q24" s="384" t="str">
        <f>IFERROR(ROUND(AVERAGE(Ditari!Q57),0),"")</f>
        <v/>
      </c>
      <c r="R24" s="384" t="str">
        <f>IFERROR(ROUND(AVERAGE(Ditari!R57),0),"")</f>
        <v/>
      </c>
      <c r="S24" s="384" t="str">
        <f>IFERROR(ROUND(AVERAGE(Ditari!S57),0),"")</f>
        <v/>
      </c>
      <c r="T24" s="384" t="str">
        <f>IFERROR(ROUND(AVERAGE(Ditari!T57),0),"")</f>
        <v/>
      </c>
      <c r="U24" s="384" t="str">
        <f>IFERROR(ROUND(AVERAGE(Ditari!U57),0),"")</f>
        <v/>
      </c>
      <c r="V24" s="384" t="str">
        <f>IFERROR(ROUND(AVERAGE(Ditari!V57),0),"")</f>
        <v/>
      </c>
      <c r="W24" s="384" t="str">
        <f>IFERROR(ROUND(AVERAGE(Ditari!W57),0),"")</f>
        <v/>
      </c>
      <c r="X24" s="384" t="str">
        <f>IFERROR(ROUND(AVERAGE(Ditari!X57),0),"")</f>
        <v/>
      </c>
      <c r="Y24" s="384" t="str">
        <f>IFERROR(ROUND(AVERAGE(Ditari!Y57),0),"")</f>
        <v/>
      </c>
      <c r="Z24" s="384" t="str">
        <f>IFERROR(ROUND(AVERAGE(Ditari!Z57),0),"")</f>
        <v/>
      </c>
      <c r="AA24" s="386" t="str">
        <f>IFERROR(ROUND(AVERAGE(Ditari!AA57),0),"")</f>
        <v/>
      </c>
      <c r="AB24" s="390" t="str">
        <f>IFERROR(ROUND(AVERAGE(Ditari!AB57),0),"")</f>
        <v/>
      </c>
      <c r="AC24" s="714" t="e">
        <f t="shared" si="2"/>
        <v>#DIV/0!</v>
      </c>
      <c r="AD24" s="191">
        <f t="shared" si="0"/>
        <v>0</v>
      </c>
      <c r="AE24" s="190" t="e">
        <f t="shared" si="1"/>
        <v>#DIV/0!</v>
      </c>
    </row>
    <row r="25" spans="1:31" ht="17.100000000000001" customHeight="1" x14ac:dyDescent="0.3">
      <c r="A25" s="176">
        <v>19</v>
      </c>
      <c r="B25" s="948">
        <f>Ditari!B59</f>
        <v>0</v>
      </c>
      <c r="C25" s="949"/>
      <c r="D25" s="197">
        <f>Ditari!D59</f>
        <v>0</v>
      </c>
      <c r="E25" s="284" t="s">
        <v>120</v>
      </c>
      <c r="F25" s="384" t="str">
        <f>IFERROR(ROUND(AVERAGE(Ditari!F60),0),"")</f>
        <v/>
      </c>
      <c r="G25" s="384" t="str">
        <f>IFERROR(ROUND(AVERAGE(Ditari!G60),0),"")</f>
        <v/>
      </c>
      <c r="H25" s="384" t="str">
        <f>IFERROR(ROUND(AVERAGE(Ditari!H60),0),"")</f>
        <v/>
      </c>
      <c r="I25" s="384" t="str">
        <f>IFERROR(ROUND(AVERAGE(Ditari!I60),0),"")</f>
        <v/>
      </c>
      <c r="J25" s="384" t="str">
        <f>IFERROR(ROUND(AVERAGE(Ditari!J60),0),"")</f>
        <v/>
      </c>
      <c r="K25" s="384" t="str">
        <f>IFERROR(ROUND(AVERAGE(Ditari!K60),0),"")</f>
        <v/>
      </c>
      <c r="L25" s="384" t="str">
        <f>IFERROR(ROUND(AVERAGE(Ditari!L60),0),"")</f>
        <v/>
      </c>
      <c r="M25" s="384" t="str">
        <f>IFERROR(ROUND(AVERAGE(Ditari!M60),0),"")</f>
        <v/>
      </c>
      <c r="N25" s="384" t="str">
        <f>IFERROR(ROUND(AVERAGE(Ditari!N60),0),"")</f>
        <v/>
      </c>
      <c r="O25" s="384" t="str">
        <f>IFERROR(ROUND(AVERAGE(Ditari!O60),0),"")</f>
        <v/>
      </c>
      <c r="P25" s="384" t="str">
        <f>IFERROR(ROUND(AVERAGE(Ditari!P60),0),"")</f>
        <v/>
      </c>
      <c r="Q25" s="384" t="str">
        <f>IFERROR(ROUND(AVERAGE(Ditari!Q60),0),"")</f>
        <v/>
      </c>
      <c r="R25" s="384" t="str">
        <f>IFERROR(ROUND(AVERAGE(Ditari!R60),0),"")</f>
        <v/>
      </c>
      <c r="S25" s="384" t="str">
        <f>IFERROR(ROUND(AVERAGE(Ditari!S60),0),"")</f>
        <v/>
      </c>
      <c r="T25" s="384" t="str">
        <f>IFERROR(ROUND(AVERAGE(Ditari!T60),0),"")</f>
        <v/>
      </c>
      <c r="U25" s="384" t="str">
        <f>IFERROR(ROUND(AVERAGE(Ditari!U60),0),"")</f>
        <v/>
      </c>
      <c r="V25" s="384" t="str">
        <f>IFERROR(ROUND(AVERAGE(Ditari!V60),0),"")</f>
        <v/>
      </c>
      <c r="W25" s="384" t="str">
        <f>IFERROR(ROUND(AVERAGE(Ditari!W60),0),"")</f>
        <v/>
      </c>
      <c r="X25" s="384" t="str">
        <f>IFERROR(ROUND(AVERAGE(Ditari!X60),0),"")</f>
        <v/>
      </c>
      <c r="Y25" s="384" t="str">
        <f>IFERROR(ROUND(AVERAGE(Ditari!Y60),0),"")</f>
        <v/>
      </c>
      <c r="Z25" s="384" t="str">
        <f>IFERROR(ROUND(AVERAGE(Ditari!Z60),0),"")</f>
        <v/>
      </c>
      <c r="AA25" s="386" t="str">
        <f>IFERROR(ROUND(AVERAGE(Ditari!AA60),0),"")</f>
        <v/>
      </c>
      <c r="AB25" s="390" t="str">
        <f>IFERROR(ROUND(AVERAGE(Ditari!AB60),0),"")</f>
        <v/>
      </c>
      <c r="AC25" s="714" t="e">
        <f t="shared" si="2"/>
        <v>#DIV/0!</v>
      </c>
      <c r="AD25" s="191">
        <f t="shared" si="0"/>
        <v>0</v>
      </c>
      <c r="AE25" s="190" t="e">
        <f t="shared" si="1"/>
        <v>#DIV/0!</v>
      </c>
    </row>
    <row r="26" spans="1:31" ht="17.100000000000001" customHeight="1" x14ac:dyDescent="0.3">
      <c r="A26" s="176">
        <v>20</v>
      </c>
      <c r="B26" s="948">
        <f>Ditari!B62</f>
        <v>0</v>
      </c>
      <c r="C26" s="949"/>
      <c r="D26" s="197">
        <f>Ditari!D62</f>
        <v>0</v>
      </c>
      <c r="E26" s="284" t="s">
        <v>120</v>
      </c>
      <c r="F26" s="384" t="str">
        <f>IFERROR(ROUND(AVERAGE(Ditari!F63),0),"")</f>
        <v/>
      </c>
      <c r="G26" s="384" t="str">
        <f>IFERROR(ROUND(AVERAGE(Ditari!G63),0),"")</f>
        <v/>
      </c>
      <c r="H26" s="384" t="str">
        <f>IFERROR(ROUND(AVERAGE(Ditari!H63),0),"")</f>
        <v/>
      </c>
      <c r="I26" s="384" t="str">
        <f>IFERROR(ROUND(AVERAGE(Ditari!I63),0),"")</f>
        <v/>
      </c>
      <c r="J26" s="384" t="str">
        <f>IFERROR(ROUND(AVERAGE(Ditari!J63),0),"")</f>
        <v/>
      </c>
      <c r="K26" s="384" t="str">
        <f>IFERROR(ROUND(AVERAGE(Ditari!K63),0),"")</f>
        <v/>
      </c>
      <c r="L26" s="384" t="str">
        <f>IFERROR(ROUND(AVERAGE(Ditari!L63),0),"")</f>
        <v/>
      </c>
      <c r="M26" s="384" t="str">
        <f>IFERROR(ROUND(AVERAGE(Ditari!M63),0),"")</f>
        <v/>
      </c>
      <c r="N26" s="384" t="str">
        <f>IFERROR(ROUND(AVERAGE(Ditari!N63),0),"")</f>
        <v/>
      </c>
      <c r="O26" s="384" t="str">
        <f>IFERROR(ROUND(AVERAGE(Ditari!O63),0),"")</f>
        <v/>
      </c>
      <c r="P26" s="384" t="str">
        <f>IFERROR(ROUND(AVERAGE(Ditari!P63),0),"")</f>
        <v/>
      </c>
      <c r="Q26" s="384" t="str">
        <f>IFERROR(ROUND(AVERAGE(Ditari!Q63),0),"")</f>
        <v/>
      </c>
      <c r="R26" s="384" t="str">
        <f>IFERROR(ROUND(AVERAGE(Ditari!R63),0),"")</f>
        <v/>
      </c>
      <c r="S26" s="384" t="str">
        <f>IFERROR(ROUND(AVERAGE(Ditari!S63),0),"")</f>
        <v/>
      </c>
      <c r="T26" s="384" t="str">
        <f>IFERROR(ROUND(AVERAGE(Ditari!T63),0),"")</f>
        <v/>
      </c>
      <c r="U26" s="384" t="str">
        <f>IFERROR(ROUND(AVERAGE(Ditari!U63),0),"")</f>
        <v/>
      </c>
      <c r="V26" s="384" t="str">
        <f>IFERROR(ROUND(AVERAGE(Ditari!V63),0),"")</f>
        <v/>
      </c>
      <c r="W26" s="384" t="str">
        <f>IFERROR(ROUND(AVERAGE(Ditari!W63),0),"")</f>
        <v/>
      </c>
      <c r="X26" s="384" t="str">
        <f>IFERROR(ROUND(AVERAGE(Ditari!X63),0),"")</f>
        <v/>
      </c>
      <c r="Y26" s="384" t="str">
        <f>IFERROR(ROUND(AVERAGE(Ditari!Y63),0),"")</f>
        <v/>
      </c>
      <c r="Z26" s="384" t="str">
        <f>IFERROR(ROUND(AVERAGE(Ditari!Z63),0),"")</f>
        <v/>
      </c>
      <c r="AA26" s="386" t="str">
        <f>IFERROR(ROUND(AVERAGE(Ditari!AA63),0),"")</f>
        <v/>
      </c>
      <c r="AB26" s="390" t="str">
        <f>IFERROR(ROUND(AVERAGE(Ditari!AB63),0),"")</f>
        <v/>
      </c>
      <c r="AC26" s="714" t="e">
        <f t="shared" si="2"/>
        <v>#DIV/0!</v>
      </c>
      <c r="AD26" s="191">
        <f t="shared" si="0"/>
        <v>0</v>
      </c>
      <c r="AE26" s="190" t="e">
        <f t="shared" si="1"/>
        <v>#DIV/0!</v>
      </c>
    </row>
    <row r="27" spans="1:31" ht="17.100000000000001" customHeight="1" x14ac:dyDescent="0.3">
      <c r="A27" s="176">
        <v>21</v>
      </c>
      <c r="B27" s="948">
        <f>Ditari!B65</f>
        <v>0</v>
      </c>
      <c r="C27" s="949"/>
      <c r="D27" s="197">
        <f>Ditari!D65</f>
        <v>0</v>
      </c>
      <c r="E27" s="284" t="s">
        <v>120</v>
      </c>
      <c r="F27" s="384" t="str">
        <f>IFERROR(ROUND(AVERAGE(Ditari!F66),0),"")</f>
        <v/>
      </c>
      <c r="G27" s="384" t="str">
        <f>IFERROR(ROUND(AVERAGE(Ditari!G66),0),"")</f>
        <v/>
      </c>
      <c r="H27" s="384" t="str">
        <f>IFERROR(ROUND(AVERAGE(Ditari!H66),0),"")</f>
        <v/>
      </c>
      <c r="I27" s="384" t="str">
        <f>IFERROR(ROUND(AVERAGE(Ditari!I66),0),"")</f>
        <v/>
      </c>
      <c r="J27" s="384" t="str">
        <f>IFERROR(ROUND(AVERAGE(Ditari!J66),0),"")</f>
        <v/>
      </c>
      <c r="K27" s="384" t="str">
        <f>IFERROR(ROUND(AVERAGE(Ditari!K66),0),"")</f>
        <v/>
      </c>
      <c r="L27" s="384" t="str">
        <f>IFERROR(ROUND(AVERAGE(Ditari!L66),0),"")</f>
        <v/>
      </c>
      <c r="M27" s="384" t="str">
        <f>IFERROR(ROUND(AVERAGE(Ditari!M66),0),"")</f>
        <v/>
      </c>
      <c r="N27" s="384" t="str">
        <f>IFERROR(ROUND(AVERAGE(Ditari!N66),0),"")</f>
        <v/>
      </c>
      <c r="O27" s="384" t="str">
        <f>IFERROR(ROUND(AVERAGE(Ditari!O66),0),"")</f>
        <v/>
      </c>
      <c r="P27" s="384" t="str">
        <f>IFERROR(ROUND(AVERAGE(Ditari!P66),0),"")</f>
        <v/>
      </c>
      <c r="Q27" s="384" t="str">
        <f>IFERROR(ROUND(AVERAGE(Ditari!Q66),0),"")</f>
        <v/>
      </c>
      <c r="R27" s="384" t="str">
        <f>IFERROR(ROUND(AVERAGE(Ditari!R66),0),"")</f>
        <v/>
      </c>
      <c r="S27" s="384" t="str">
        <f>IFERROR(ROUND(AVERAGE(Ditari!S66),0),"")</f>
        <v/>
      </c>
      <c r="T27" s="384" t="str">
        <f>IFERROR(ROUND(AVERAGE(Ditari!T66),0),"")</f>
        <v/>
      </c>
      <c r="U27" s="384" t="str">
        <f>IFERROR(ROUND(AVERAGE(Ditari!U66),0),"")</f>
        <v/>
      </c>
      <c r="V27" s="384" t="str">
        <f>IFERROR(ROUND(AVERAGE(Ditari!V66),0),"")</f>
        <v/>
      </c>
      <c r="W27" s="384" t="str">
        <f>IFERROR(ROUND(AVERAGE(Ditari!W66),0),"")</f>
        <v/>
      </c>
      <c r="X27" s="384" t="str">
        <f>IFERROR(ROUND(AVERAGE(Ditari!X66),0),"")</f>
        <v/>
      </c>
      <c r="Y27" s="384" t="str">
        <f>IFERROR(ROUND(AVERAGE(Ditari!Y66),0),"")</f>
        <v/>
      </c>
      <c r="Z27" s="384" t="str">
        <f>IFERROR(ROUND(AVERAGE(Ditari!Z66),0),"")</f>
        <v/>
      </c>
      <c r="AA27" s="386" t="str">
        <f>IFERROR(ROUND(AVERAGE(Ditari!AA66),0),"")</f>
        <v/>
      </c>
      <c r="AB27" s="390" t="str">
        <f>IFERROR(ROUND(AVERAGE(Ditari!AB66),0),"")</f>
        <v/>
      </c>
      <c r="AC27" s="714" t="e">
        <f t="shared" si="2"/>
        <v>#DIV/0!</v>
      </c>
      <c r="AD27" s="191">
        <f t="shared" si="0"/>
        <v>0</v>
      </c>
      <c r="AE27" s="190" t="e">
        <f t="shared" si="1"/>
        <v>#DIV/0!</v>
      </c>
    </row>
    <row r="28" spans="1:31" ht="17.100000000000001" customHeight="1" x14ac:dyDescent="0.3">
      <c r="A28" s="176">
        <v>22</v>
      </c>
      <c r="B28" s="948">
        <f>Ditari!B68</f>
        <v>0</v>
      </c>
      <c r="C28" s="949"/>
      <c r="D28" s="197">
        <f>Ditari!D68</f>
        <v>0</v>
      </c>
      <c r="E28" s="284" t="s">
        <v>120</v>
      </c>
      <c r="F28" s="384" t="str">
        <f>IFERROR(ROUND(AVERAGE(Ditari!F69),0),"")</f>
        <v/>
      </c>
      <c r="G28" s="384" t="str">
        <f>IFERROR(ROUND(AVERAGE(Ditari!G69),0),"")</f>
        <v/>
      </c>
      <c r="H28" s="384" t="str">
        <f>IFERROR(ROUND(AVERAGE(Ditari!H69),0),"")</f>
        <v/>
      </c>
      <c r="I28" s="384" t="str">
        <f>IFERROR(ROUND(AVERAGE(Ditari!I69),0),"")</f>
        <v/>
      </c>
      <c r="J28" s="384" t="str">
        <f>IFERROR(ROUND(AVERAGE(Ditari!J69),0),"")</f>
        <v/>
      </c>
      <c r="K28" s="384" t="str">
        <f>IFERROR(ROUND(AVERAGE(Ditari!K69),0),"")</f>
        <v/>
      </c>
      <c r="L28" s="384" t="str">
        <f>IFERROR(ROUND(AVERAGE(Ditari!L69),0),"")</f>
        <v/>
      </c>
      <c r="M28" s="384" t="str">
        <f>IFERROR(ROUND(AVERAGE(Ditari!M69),0),"")</f>
        <v/>
      </c>
      <c r="N28" s="384" t="str">
        <f>IFERROR(ROUND(AVERAGE(Ditari!N69),0),"")</f>
        <v/>
      </c>
      <c r="O28" s="384" t="str">
        <f>IFERROR(ROUND(AVERAGE(Ditari!O69),0),"")</f>
        <v/>
      </c>
      <c r="P28" s="384" t="str">
        <f>IFERROR(ROUND(AVERAGE(Ditari!P69),0),"")</f>
        <v/>
      </c>
      <c r="Q28" s="384" t="str">
        <f>IFERROR(ROUND(AVERAGE(Ditari!Q69),0),"")</f>
        <v/>
      </c>
      <c r="R28" s="384" t="str">
        <f>IFERROR(ROUND(AVERAGE(Ditari!R69),0),"")</f>
        <v/>
      </c>
      <c r="S28" s="384" t="str">
        <f>IFERROR(ROUND(AVERAGE(Ditari!S69),0),"")</f>
        <v/>
      </c>
      <c r="T28" s="384" t="str">
        <f>IFERROR(ROUND(AVERAGE(Ditari!T69),0),"")</f>
        <v/>
      </c>
      <c r="U28" s="384" t="str">
        <f>IFERROR(ROUND(AVERAGE(Ditari!U69),0),"")</f>
        <v/>
      </c>
      <c r="V28" s="384" t="str">
        <f>IFERROR(ROUND(AVERAGE(Ditari!V69),0),"")</f>
        <v/>
      </c>
      <c r="W28" s="384" t="str">
        <f>IFERROR(ROUND(AVERAGE(Ditari!W69),0),"")</f>
        <v/>
      </c>
      <c r="X28" s="384" t="str">
        <f>IFERROR(ROUND(AVERAGE(Ditari!X69),0),"")</f>
        <v/>
      </c>
      <c r="Y28" s="384" t="str">
        <f>IFERROR(ROUND(AVERAGE(Ditari!Y69),0),"")</f>
        <v/>
      </c>
      <c r="Z28" s="384" t="str">
        <f>IFERROR(ROUND(AVERAGE(Ditari!Z69),0),"")</f>
        <v/>
      </c>
      <c r="AA28" s="386" t="str">
        <f>IFERROR(ROUND(AVERAGE(Ditari!AA69),0),"")</f>
        <v/>
      </c>
      <c r="AB28" s="390" t="str">
        <f>IFERROR(ROUND(AVERAGE(Ditari!AB69),0),"")</f>
        <v/>
      </c>
      <c r="AC28" s="714" t="e">
        <f t="shared" si="2"/>
        <v>#DIV/0!</v>
      </c>
      <c r="AD28" s="191">
        <f t="shared" si="0"/>
        <v>0</v>
      </c>
      <c r="AE28" s="190" t="e">
        <f t="shared" si="1"/>
        <v>#DIV/0!</v>
      </c>
    </row>
    <row r="29" spans="1:31" ht="17.100000000000001" customHeight="1" x14ac:dyDescent="0.3">
      <c r="A29" s="176">
        <v>23</v>
      </c>
      <c r="B29" s="948">
        <f>Ditari!B71</f>
        <v>0</v>
      </c>
      <c r="C29" s="949"/>
      <c r="D29" s="197">
        <f>Ditari!D71</f>
        <v>0</v>
      </c>
      <c r="E29" s="284" t="s">
        <v>120</v>
      </c>
      <c r="F29" s="384" t="str">
        <f>IFERROR(ROUND(AVERAGE(Ditari!F72),0),"")</f>
        <v/>
      </c>
      <c r="G29" s="384" t="str">
        <f>IFERROR(ROUND(AVERAGE(Ditari!G72),0),"")</f>
        <v/>
      </c>
      <c r="H29" s="384" t="str">
        <f>IFERROR(ROUND(AVERAGE(Ditari!H72),0),"")</f>
        <v/>
      </c>
      <c r="I29" s="384" t="str">
        <f>IFERROR(ROUND(AVERAGE(Ditari!I72),0),"")</f>
        <v/>
      </c>
      <c r="J29" s="384" t="str">
        <f>IFERROR(ROUND(AVERAGE(Ditari!J72),0),"")</f>
        <v/>
      </c>
      <c r="K29" s="384" t="str">
        <f>IFERROR(ROUND(AVERAGE(Ditari!K72),0),"")</f>
        <v/>
      </c>
      <c r="L29" s="384" t="str">
        <f>IFERROR(ROUND(AVERAGE(Ditari!L72),0),"")</f>
        <v/>
      </c>
      <c r="M29" s="384" t="str">
        <f>IFERROR(ROUND(AVERAGE(Ditari!M72),0),"")</f>
        <v/>
      </c>
      <c r="N29" s="384" t="str">
        <f>IFERROR(ROUND(AVERAGE(Ditari!N72),0),"")</f>
        <v/>
      </c>
      <c r="O29" s="384" t="str">
        <f>IFERROR(ROUND(AVERAGE(Ditari!O72),0),"")</f>
        <v/>
      </c>
      <c r="P29" s="384" t="str">
        <f>IFERROR(ROUND(AVERAGE(Ditari!P72),0),"")</f>
        <v/>
      </c>
      <c r="Q29" s="384" t="str">
        <f>IFERROR(ROUND(AVERAGE(Ditari!Q72),0),"")</f>
        <v/>
      </c>
      <c r="R29" s="384" t="str">
        <f>IFERROR(ROUND(AVERAGE(Ditari!R72),0),"")</f>
        <v/>
      </c>
      <c r="S29" s="384" t="str">
        <f>IFERROR(ROUND(AVERAGE(Ditari!S72),0),"")</f>
        <v/>
      </c>
      <c r="T29" s="384" t="str">
        <f>IFERROR(ROUND(AVERAGE(Ditari!T72),0),"")</f>
        <v/>
      </c>
      <c r="U29" s="384" t="str">
        <f>IFERROR(ROUND(AVERAGE(Ditari!U72),0),"")</f>
        <v/>
      </c>
      <c r="V29" s="384" t="str">
        <f>IFERROR(ROUND(AVERAGE(Ditari!V72),0),"")</f>
        <v/>
      </c>
      <c r="W29" s="384" t="str">
        <f>IFERROR(ROUND(AVERAGE(Ditari!W72),0),"")</f>
        <v/>
      </c>
      <c r="X29" s="384" t="str">
        <f>IFERROR(ROUND(AVERAGE(Ditari!X72),0),"")</f>
        <v/>
      </c>
      <c r="Y29" s="384" t="str">
        <f>IFERROR(ROUND(AVERAGE(Ditari!Y72),0),"")</f>
        <v/>
      </c>
      <c r="Z29" s="384" t="str">
        <f>IFERROR(ROUND(AVERAGE(Ditari!Z72),0),"")</f>
        <v/>
      </c>
      <c r="AA29" s="386" t="str">
        <f>IFERROR(ROUND(AVERAGE(Ditari!AA72),0),"")</f>
        <v/>
      </c>
      <c r="AB29" s="390" t="str">
        <f>IFERROR(ROUND(AVERAGE(Ditari!AB72),0),"")</f>
        <v/>
      </c>
      <c r="AC29" s="714" t="e">
        <f t="shared" si="2"/>
        <v>#DIV/0!</v>
      </c>
      <c r="AD29" s="191">
        <f t="shared" si="0"/>
        <v>0</v>
      </c>
      <c r="AE29" s="190" t="e">
        <f t="shared" si="1"/>
        <v>#DIV/0!</v>
      </c>
    </row>
    <row r="30" spans="1:31" ht="17.100000000000001" customHeight="1" x14ac:dyDescent="0.3">
      <c r="A30" s="176">
        <v>24</v>
      </c>
      <c r="B30" s="948">
        <f>Ditari!B74</f>
        <v>0</v>
      </c>
      <c r="C30" s="949"/>
      <c r="D30" s="197">
        <f>Ditari!D74</f>
        <v>0</v>
      </c>
      <c r="E30" s="284" t="s">
        <v>120</v>
      </c>
      <c r="F30" s="384" t="str">
        <f>IFERROR(ROUND(AVERAGE(Ditari!F75),0),"")</f>
        <v/>
      </c>
      <c r="G30" s="384" t="str">
        <f>IFERROR(ROUND(AVERAGE(Ditari!G75),0),"")</f>
        <v/>
      </c>
      <c r="H30" s="384" t="str">
        <f>IFERROR(ROUND(AVERAGE(Ditari!H75),0),"")</f>
        <v/>
      </c>
      <c r="I30" s="384" t="str">
        <f>IFERROR(ROUND(AVERAGE(Ditari!I75),0),"")</f>
        <v/>
      </c>
      <c r="J30" s="384" t="str">
        <f>IFERROR(ROUND(AVERAGE(Ditari!J75),0),"")</f>
        <v/>
      </c>
      <c r="K30" s="384" t="str">
        <f>IFERROR(ROUND(AVERAGE(Ditari!K75),0),"")</f>
        <v/>
      </c>
      <c r="L30" s="384" t="str">
        <f>IFERROR(ROUND(AVERAGE(Ditari!L75),0),"")</f>
        <v/>
      </c>
      <c r="M30" s="384" t="str">
        <f>IFERROR(ROUND(AVERAGE(Ditari!M75),0),"")</f>
        <v/>
      </c>
      <c r="N30" s="384" t="str">
        <f>IFERROR(ROUND(AVERAGE(Ditari!N75),0),"")</f>
        <v/>
      </c>
      <c r="O30" s="384" t="str">
        <f>IFERROR(ROUND(AVERAGE(Ditari!O75),0),"")</f>
        <v/>
      </c>
      <c r="P30" s="384" t="str">
        <f>IFERROR(ROUND(AVERAGE(Ditari!P75),0),"")</f>
        <v/>
      </c>
      <c r="Q30" s="384" t="str">
        <f>IFERROR(ROUND(AVERAGE(Ditari!Q75),0),"")</f>
        <v/>
      </c>
      <c r="R30" s="384" t="str">
        <f>IFERROR(ROUND(AVERAGE(Ditari!R75),0),"")</f>
        <v/>
      </c>
      <c r="S30" s="384" t="str">
        <f>IFERROR(ROUND(AVERAGE(Ditari!S75),0),"")</f>
        <v/>
      </c>
      <c r="T30" s="384" t="str">
        <f>IFERROR(ROUND(AVERAGE(Ditari!T75),0),"")</f>
        <v/>
      </c>
      <c r="U30" s="384" t="str">
        <f>IFERROR(ROUND(AVERAGE(Ditari!U75),0),"")</f>
        <v/>
      </c>
      <c r="V30" s="384" t="str">
        <f>IFERROR(ROUND(AVERAGE(Ditari!V75),0),"")</f>
        <v/>
      </c>
      <c r="W30" s="384" t="str">
        <f>IFERROR(ROUND(AVERAGE(Ditari!W75),0),"")</f>
        <v/>
      </c>
      <c r="X30" s="384" t="str">
        <f>IFERROR(ROUND(AVERAGE(Ditari!X75),0),"")</f>
        <v/>
      </c>
      <c r="Y30" s="384" t="str">
        <f>IFERROR(ROUND(AVERAGE(Ditari!Y75),0),"")</f>
        <v/>
      </c>
      <c r="Z30" s="384" t="str">
        <f>IFERROR(ROUND(AVERAGE(Ditari!Z75),0),"")</f>
        <v/>
      </c>
      <c r="AA30" s="386" t="str">
        <f>IFERROR(ROUND(AVERAGE(Ditari!AA75),0),"")</f>
        <v/>
      </c>
      <c r="AB30" s="390" t="str">
        <f>IFERROR(ROUND(AVERAGE(Ditari!AB75),0),"")</f>
        <v/>
      </c>
      <c r="AC30" s="714" t="e">
        <f t="shared" si="2"/>
        <v>#DIV/0!</v>
      </c>
      <c r="AD30" s="191">
        <f t="shared" si="0"/>
        <v>0</v>
      </c>
      <c r="AE30" s="190" t="e">
        <f t="shared" si="1"/>
        <v>#DIV/0!</v>
      </c>
    </row>
    <row r="31" spans="1:31" ht="17.100000000000001" customHeight="1" x14ac:dyDescent="0.3">
      <c r="A31" s="176">
        <v>25</v>
      </c>
      <c r="B31" s="948">
        <f>Ditari!B77</f>
        <v>0</v>
      </c>
      <c r="C31" s="949"/>
      <c r="D31" s="197">
        <f>Ditari!D77</f>
        <v>0</v>
      </c>
      <c r="E31" s="284" t="s">
        <v>120</v>
      </c>
      <c r="F31" s="384" t="str">
        <f>IFERROR(ROUND(AVERAGE(Ditari!F78),0),"")</f>
        <v/>
      </c>
      <c r="G31" s="384" t="str">
        <f>IFERROR(ROUND(AVERAGE(Ditari!G78),0),"")</f>
        <v/>
      </c>
      <c r="H31" s="384" t="str">
        <f>IFERROR(ROUND(AVERAGE(Ditari!H78),0),"")</f>
        <v/>
      </c>
      <c r="I31" s="384" t="str">
        <f>IFERROR(ROUND(AVERAGE(Ditari!I78),0),"")</f>
        <v/>
      </c>
      <c r="J31" s="384" t="str">
        <f>IFERROR(ROUND(AVERAGE(Ditari!J78),0),"")</f>
        <v/>
      </c>
      <c r="K31" s="384" t="str">
        <f>IFERROR(ROUND(AVERAGE(Ditari!K78),0),"")</f>
        <v/>
      </c>
      <c r="L31" s="384" t="str">
        <f>IFERROR(ROUND(AVERAGE(Ditari!L78),0),"")</f>
        <v/>
      </c>
      <c r="M31" s="384" t="str">
        <f>IFERROR(ROUND(AVERAGE(Ditari!M78),0),"")</f>
        <v/>
      </c>
      <c r="N31" s="384" t="str">
        <f>IFERROR(ROUND(AVERAGE(Ditari!N78),0),"")</f>
        <v/>
      </c>
      <c r="O31" s="384" t="str">
        <f>IFERROR(ROUND(AVERAGE(Ditari!O78),0),"")</f>
        <v/>
      </c>
      <c r="P31" s="384" t="str">
        <f>IFERROR(ROUND(AVERAGE(Ditari!P78),0),"")</f>
        <v/>
      </c>
      <c r="Q31" s="384" t="str">
        <f>IFERROR(ROUND(AVERAGE(Ditari!Q78),0),"")</f>
        <v/>
      </c>
      <c r="R31" s="384" t="str">
        <f>IFERROR(ROUND(AVERAGE(Ditari!R78),0),"")</f>
        <v/>
      </c>
      <c r="S31" s="384" t="str">
        <f>IFERROR(ROUND(AVERAGE(Ditari!S78),0),"")</f>
        <v/>
      </c>
      <c r="T31" s="384" t="str">
        <f>IFERROR(ROUND(AVERAGE(Ditari!T78),0),"")</f>
        <v/>
      </c>
      <c r="U31" s="384" t="str">
        <f>IFERROR(ROUND(AVERAGE(Ditari!U78),0),"")</f>
        <v/>
      </c>
      <c r="V31" s="384" t="str">
        <f>IFERROR(ROUND(AVERAGE(Ditari!V78),0),"")</f>
        <v/>
      </c>
      <c r="W31" s="384" t="str">
        <f>IFERROR(ROUND(AVERAGE(Ditari!W78),0),"")</f>
        <v/>
      </c>
      <c r="X31" s="384" t="str">
        <f>IFERROR(ROUND(AVERAGE(Ditari!X78),0),"")</f>
        <v/>
      </c>
      <c r="Y31" s="384" t="str">
        <f>IFERROR(ROUND(AVERAGE(Ditari!Y78),0),"")</f>
        <v/>
      </c>
      <c r="Z31" s="384" t="str">
        <f>IFERROR(ROUND(AVERAGE(Ditari!Z78),0),"")</f>
        <v/>
      </c>
      <c r="AA31" s="386" t="str">
        <f>IFERROR(ROUND(AVERAGE(Ditari!AA78),0),"")</f>
        <v/>
      </c>
      <c r="AB31" s="390" t="str">
        <f>IFERROR(ROUND(AVERAGE(Ditari!AB78),0),"")</f>
        <v/>
      </c>
      <c r="AC31" s="714" t="e">
        <f t="shared" si="2"/>
        <v>#DIV/0!</v>
      </c>
      <c r="AD31" s="191">
        <f t="shared" si="0"/>
        <v>0</v>
      </c>
      <c r="AE31" s="190" t="e">
        <f t="shared" si="1"/>
        <v>#DIV/0!</v>
      </c>
    </row>
    <row r="32" spans="1:31" ht="17.100000000000001" customHeight="1" x14ac:dyDescent="0.3">
      <c r="A32" s="176">
        <v>26</v>
      </c>
      <c r="B32" s="948">
        <f>Ditari!B80</f>
        <v>0</v>
      </c>
      <c r="C32" s="949"/>
      <c r="D32" s="197">
        <f>Ditari!D80</f>
        <v>0</v>
      </c>
      <c r="E32" s="284" t="s">
        <v>120</v>
      </c>
      <c r="F32" s="384" t="str">
        <f>IFERROR(ROUND(AVERAGE(Ditari!F81),0),"")</f>
        <v/>
      </c>
      <c r="G32" s="384" t="str">
        <f>IFERROR(ROUND(AVERAGE(Ditari!G81),0),"")</f>
        <v/>
      </c>
      <c r="H32" s="384" t="str">
        <f>IFERROR(ROUND(AVERAGE(Ditari!H81),0),"")</f>
        <v/>
      </c>
      <c r="I32" s="384" t="str">
        <f>IFERROR(ROUND(AVERAGE(Ditari!I81),0),"")</f>
        <v/>
      </c>
      <c r="J32" s="384" t="str">
        <f>IFERROR(ROUND(AVERAGE(Ditari!J81),0),"")</f>
        <v/>
      </c>
      <c r="K32" s="384" t="str">
        <f>IFERROR(ROUND(AVERAGE(Ditari!K81),0),"")</f>
        <v/>
      </c>
      <c r="L32" s="384" t="str">
        <f>IFERROR(ROUND(AVERAGE(Ditari!L81),0),"")</f>
        <v/>
      </c>
      <c r="M32" s="384" t="str">
        <f>IFERROR(ROUND(AVERAGE(Ditari!M81),0),"")</f>
        <v/>
      </c>
      <c r="N32" s="384" t="str">
        <f>IFERROR(ROUND(AVERAGE(Ditari!N81),0),"")</f>
        <v/>
      </c>
      <c r="O32" s="384" t="str">
        <f>IFERROR(ROUND(AVERAGE(Ditari!O81),0),"")</f>
        <v/>
      </c>
      <c r="P32" s="384" t="str">
        <f>IFERROR(ROUND(AVERAGE(Ditari!P81),0),"")</f>
        <v/>
      </c>
      <c r="Q32" s="384" t="str">
        <f>IFERROR(ROUND(AVERAGE(Ditari!Q81),0),"")</f>
        <v/>
      </c>
      <c r="R32" s="384" t="str">
        <f>IFERROR(ROUND(AVERAGE(Ditari!R81),0),"")</f>
        <v/>
      </c>
      <c r="S32" s="384" t="str">
        <f>IFERROR(ROUND(AVERAGE(Ditari!S81),0),"")</f>
        <v/>
      </c>
      <c r="T32" s="384" t="str">
        <f>IFERROR(ROUND(AVERAGE(Ditari!T81),0),"")</f>
        <v/>
      </c>
      <c r="U32" s="384" t="str">
        <f>IFERROR(ROUND(AVERAGE(Ditari!U81),0),"")</f>
        <v/>
      </c>
      <c r="V32" s="384" t="str">
        <f>IFERROR(ROUND(AVERAGE(Ditari!V81),0),"")</f>
        <v/>
      </c>
      <c r="W32" s="384" t="str">
        <f>IFERROR(ROUND(AVERAGE(Ditari!W81),0),"")</f>
        <v/>
      </c>
      <c r="X32" s="384" t="str">
        <f>IFERROR(ROUND(AVERAGE(Ditari!X81),0),"")</f>
        <v/>
      </c>
      <c r="Y32" s="384" t="str">
        <f>IFERROR(ROUND(AVERAGE(Ditari!Y81),0),"")</f>
        <v/>
      </c>
      <c r="Z32" s="384" t="str">
        <f>IFERROR(ROUND(AVERAGE(Ditari!Z81),0),"")</f>
        <v/>
      </c>
      <c r="AA32" s="386" t="str">
        <f>IFERROR(ROUND(AVERAGE(Ditari!AA81),0),"")</f>
        <v/>
      </c>
      <c r="AB32" s="390" t="str">
        <f>IFERROR(ROUND(AVERAGE(Ditari!AB81),0),"")</f>
        <v/>
      </c>
      <c r="AC32" s="714" t="e">
        <f t="shared" si="2"/>
        <v>#DIV/0!</v>
      </c>
      <c r="AD32" s="191">
        <f t="shared" si="0"/>
        <v>0</v>
      </c>
      <c r="AE32" s="190" t="e">
        <f t="shared" si="1"/>
        <v>#DIV/0!</v>
      </c>
    </row>
    <row r="33" spans="1:31" ht="17.100000000000001" customHeight="1" x14ac:dyDescent="0.3">
      <c r="A33" s="176">
        <v>27</v>
      </c>
      <c r="B33" s="948">
        <f>Ditari!B83</f>
        <v>0</v>
      </c>
      <c r="C33" s="949"/>
      <c r="D33" s="197">
        <f>Ditari!D83</f>
        <v>0</v>
      </c>
      <c r="E33" s="284" t="s">
        <v>120</v>
      </c>
      <c r="F33" s="384" t="str">
        <f>IFERROR(ROUND(AVERAGE(Ditari!F84),0),"")</f>
        <v/>
      </c>
      <c r="G33" s="384" t="str">
        <f>IFERROR(ROUND(AVERAGE(Ditari!G84),0),"")</f>
        <v/>
      </c>
      <c r="H33" s="384" t="str">
        <f>IFERROR(ROUND(AVERAGE(Ditari!H84),0),"")</f>
        <v/>
      </c>
      <c r="I33" s="384" t="str">
        <f>IFERROR(ROUND(AVERAGE(Ditari!I84),0),"")</f>
        <v/>
      </c>
      <c r="J33" s="384" t="str">
        <f>IFERROR(ROUND(AVERAGE(Ditari!J84),0),"")</f>
        <v/>
      </c>
      <c r="K33" s="384" t="str">
        <f>IFERROR(ROUND(AVERAGE(Ditari!K84),0),"")</f>
        <v/>
      </c>
      <c r="L33" s="384" t="str">
        <f>IFERROR(ROUND(AVERAGE(Ditari!L84),0),"")</f>
        <v/>
      </c>
      <c r="M33" s="384" t="str">
        <f>IFERROR(ROUND(AVERAGE(Ditari!M84),0),"")</f>
        <v/>
      </c>
      <c r="N33" s="384" t="str">
        <f>IFERROR(ROUND(AVERAGE(Ditari!N84),0),"")</f>
        <v/>
      </c>
      <c r="O33" s="384" t="str">
        <f>IFERROR(ROUND(AVERAGE(Ditari!O84),0),"")</f>
        <v/>
      </c>
      <c r="P33" s="384" t="str">
        <f>IFERROR(ROUND(AVERAGE(Ditari!P84),0),"")</f>
        <v/>
      </c>
      <c r="Q33" s="384" t="str">
        <f>IFERROR(ROUND(AVERAGE(Ditari!Q84),0),"")</f>
        <v/>
      </c>
      <c r="R33" s="384" t="str">
        <f>IFERROR(ROUND(AVERAGE(Ditari!R84),0),"")</f>
        <v/>
      </c>
      <c r="S33" s="384" t="str">
        <f>IFERROR(ROUND(AVERAGE(Ditari!S84),0),"")</f>
        <v/>
      </c>
      <c r="T33" s="384" t="str">
        <f>IFERROR(ROUND(AVERAGE(Ditari!T84),0),"")</f>
        <v/>
      </c>
      <c r="U33" s="384" t="str">
        <f>IFERROR(ROUND(AVERAGE(Ditari!U84),0),"")</f>
        <v/>
      </c>
      <c r="V33" s="384" t="str">
        <f>IFERROR(ROUND(AVERAGE(Ditari!V84),0),"")</f>
        <v/>
      </c>
      <c r="W33" s="384" t="str">
        <f>IFERROR(ROUND(AVERAGE(Ditari!W84),0),"")</f>
        <v/>
      </c>
      <c r="X33" s="384" t="str">
        <f>IFERROR(ROUND(AVERAGE(Ditari!X84),0),"")</f>
        <v/>
      </c>
      <c r="Y33" s="384" t="str">
        <f>IFERROR(ROUND(AVERAGE(Ditari!Y84),0),"")</f>
        <v/>
      </c>
      <c r="Z33" s="384" t="str">
        <f>IFERROR(ROUND(AVERAGE(Ditari!Z84),0),"")</f>
        <v/>
      </c>
      <c r="AA33" s="386" t="str">
        <f>IFERROR(ROUND(AVERAGE(Ditari!AA84),0),"")</f>
        <v/>
      </c>
      <c r="AB33" s="390" t="str">
        <f>IFERROR(ROUND(AVERAGE(Ditari!AB84),0),"")</f>
        <v/>
      </c>
      <c r="AC33" s="714" t="e">
        <f t="shared" si="2"/>
        <v>#DIV/0!</v>
      </c>
      <c r="AD33" s="191">
        <f t="shared" si="0"/>
        <v>0</v>
      </c>
      <c r="AE33" s="190" t="e">
        <f t="shared" si="1"/>
        <v>#DIV/0!</v>
      </c>
    </row>
    <row r="34" spans="1:31" ht="17.100000000000001" customHeight="1" x14ac:dyDescent="0.3">
      <c r="A34" s="176">
        <v>28</v>
      </c>
      <c r="B34" s="948">
        <f>Ditari!B86</f>
        <v>0</v>
      </c>
      <c r="C34" s="949"/>
      <c r="D34" s="197">
        <f>Ditari!D86</f>
        <v>0</v>
      </c>
      <c r="E34" s="284" t="s">
        <v>120</v>
      </c>
      <c r="F34" s="384" t="str">
        <f>IFERROR(ROUND(AVERAGE(Ditari!F87),0),"")</f>
        <v/>
      </c>
      <c r="G34" s="384" t="str">
        <f>IFERROR(ROUND(AVERAGE(Ditari!G87),0),"")</f>
        <v/>
      </c>
      <c r="H34" s="384" t="str">
        <f>IFERROR(ROUND(AVERAGE(Ditari!H87),0),"")</f>
        <v/>
      </c>
      <c r="I34" s="384" t="str">
        <f>IFERROR(ROUND(AVERAGE(Ditari!I87),0),"")</f>
        <v/>
      </c>
      <c r="J34" s="384" t="str">
        <f>IFERROR(ROUND(AVERAGE(Ditari!J87),0),"")</f>
        <v/>
      </c>
      <c r="K34" s="384" t="str">
        <f>IFERROR(ROUND(AVERAGE(Ditari!K87),0),"")</f>
        <v/>
      </c>
      <c r="L34" s="384" t="str">
        <f>IFERROR(ROUND(AVERAGE(Ditari!L87),0),"")</f>
        <v/>
      </c>
      <c r="M34" s="384" t="str">
        <f>IFERROR(ROUND(AVERAGE(Ditari!M87),0),"")</f>
        <v/>
      </c>
      <c r="N34" s="384" t="str">
        <f>IFERROR(ROUND(AVERAGE(Ditari!N87),0),"")</f>
        <v/>
      </c>
      <c r="O34" s="384" t="str">
        <f>IFERROR(ROUND(AVERAGE(Ditari!O87),0),"")</f>
        <v/>
      </c>
      <c r="P34" s="384" t="str">
        <f>IFERROR(ROUND(AVERAGE(Ditari!P87),0),"")</f>
        <v/>
      </c>
      <c r="Q34" s="384" t="str">
        <f>IFERROR(ROUND(AVERAGE(Ditari!Q87),0),"")</f>
        <v/>
      </c>
      <c r="R34" s="384" t="str">
        <f>IFERROR(ROUND(AVERAGE(Ditari!R87),0),"")</f>
        <v/>
      </c>
      <c r="S34" s="384" t="str">
        <f>IFERROR(ROUND(AVERAGE(Ditari!S87),0),"")</f>
        <v/>
      </c>
      <c r="T34" s="384" t="str">
        <f>IFERROR(ROUND(AVERAGE(Ditari!T87),0),"")</f>
        <v/>
      </c>
      <c r="U34" s="384" t="str">
        <f>IFERROR(ROUND(AVERAGE(Ditari!U87),0),"")</f>
        <v/>
      </c>
      <c r="V34" s="384" t="str">
        <f>IFERROR(ROUND(AVERAGE(Ditari!V87),0),"")</f>
        <v/>
      </c>
      <c r="W34" s="384" t="str">
        <f>IFERROR(ROUND(AVERAGE(Ditari!W87),0),"")</f>
        <v/>
      </c>
      <c r="X34" s="384" t="str">
        <f>IFERROR(ROUND(AVERAGE(Ditari!X87),0),"")</f>
        <v/>
      </c>
      <c r="Y34" s="384" t="str">
        <f>IFERROR(ROUND(AVERAGE(Ditari!Y87),0),"")</f>
        <v/>
      </c>
      <c r="Z34" s="384" t="str">
        <f>IFERROR(ROUND(AVERAGE(Ditari!Z87),0),"")</f>
        <v/>
      </c>
      <c r="AA34" s="386" t="str">
        <f>IFERROR(ROUND(AVERAGE(Ditari!AA87),0),"")</f>
        <v/>
      </c>
      <c r="AB34" s="390" t="str">
        <f>IFERROR(ROUND(AVERAGE(Ditari!AB87),0),"")</f>
        <v/>
      </c>
      <c r="AC34" s="714" t="e">
        <f t="shared" si="2"/>
        <v>#DIV/0!</v>
      </c>
      <c r="AD34" s="191">
        <f t="shared" si="0"/>
        <v>0</v>
      </c>
      <c r="AE34" s="190" t="e">
        <f t="shared" si="1"/>
        <v>#DIV/0!</v>
      </c>
    </row>
    <row r="35" spans="1:31" ht="17.100000000000001" customHeight="1" x14ac:dyDescent="0.3">
      <c r="A35" s="176">
        <v>29</v>
      </c>
      <c r="B35" s="948">
        <f>Ditari!B89</f>
        <v>0</v>
      </c>
      <c r="C35" s="949"/>
      <c r="D35" s="197">
        <f>Ditari!D89</f>
        <v>0</v>
      </c>
      <c r="E35" s="284" t="s">
        <v>120</v>
      </c>
      <c r="F35" s="384" t="str">
        <f>IFERROR(ROUND(AVERAGE(Ditari!F90),0),"")</f>
        <v/>
      </c>
      <c r="G35" s="384" t="str">
        <f>IFERROR(ROUND(AVERAGE(Ditari!G90),0),"")</f>
        <v/>
      </c>
      <c r="H35" s="384" t="str">
        <f>IFERROR(ROUND(AVERAGE(Ditari!H90),0),"")</f>
        <v/>
      </c>
      <c r="I35" s="384" t="str">
        <f>IFERROR(ROUND(AVERAGE(Ditari!I90),0),"")</f>
        <v/>
      </c>
      <c r="J35" s="384" t="str">
        <f>IFERROR(ROUND(AVERAGE(Ditari!J90),0),"")</f>
        <v/>
      </c>
      <c r="K35" s="384" t="str">
        <f>IFERROR(ROUND(AVERAGE(Ditari!K90),0),"")</f>
        <v/>
      </c>
      <c r="L35" s="384" t="str">
        <f>IFERROR(ROUND(AVERAGE(Ditari!L90),0),"")</f>
        <v/>
      </c>
      <c r="M35" s="384" t="str">
        <f>IFERROR(ROUND(AVERAGE(Ditari!M90),0),"")</f>
        <v/>
      </c>
      <c r="N35" s="384" t="str">
        <f>IFERROR(ROUND(AVERAGE(Ditari!N90),0),"")</f>
        <v/>
      </c>
      <c r="O35" s="384" t="str">
        <f>IFERROR(ROUND(AVERAGE(Ditari!O90),0),"")</f>
        <v/>
      </c>
      <c r="P35" s="384" t="str">
        <f>IFERROR(ROUND(AVERAGE(Ditari!P90),0),"")</f>
        <v/>
      </c>
      <c r="Q35" s="384" t="str">
        <f>IFERROR(ROUND(AVERAGE(Ditari!Q90),0),"")</f>
        <v/>
      </c>
      <c r="R35" s="384" t="str">
        <f>IFERROR(ROUND(AVERAGE(Ditari!R90),0),"")</f>
        <v/>
      </c>
      <c r="S35" s="384" t="str">
        <f>IFERROR(ROUND(AVERAGE(Ditari!S90),0),"")</f>
        <v/>
      </c>
      <c r="T35" s="384" t="str">
        <f>IFERROR(ROUND(AVERAGE(Ditari!T90),0),"")</f>
        <v/>
      </c>
      <c r="U35" s="384" t="str">
        <f>IFERROR(ROUND(AVERAGE(Ditari!U90),0),"")</f>
        <v/>
      </c>
      <c r="V35" s="384" t="str">
        <f>IFERROR(ROUND(AVERAGE(Ditari!V90),0),"")</f>
        <v/>
      </c>
      <c r="W35" s="384" t="str">
        <f>IFERROR(ROUND(AVERAGE(Ditari!W90),0),"")</f>
        <v/>
      </c>
      <c r="X35" s="384" t="str">
        <f>IFERROR(ROUND(AVERAGE(Ditari!X90),0),"")</f>
        <v/>
      </c>
      <c r="Y35" s="384" t="str">
        <f>IFERROR(ROUND(AVERAGE(Ditari!Y90),0),"")</f>
        <v/>
      </c>
      <c r="Z35" s="384" t="str">
        <f>IFERROR(ROUND(AVERAGE(Ditari!Z90),0),"")</f>
        <v/>
      </c>
      <c r="AA35" s="386" t="str">
        <f>IFERROR(ROUND(AVERAGE(Ditari!AA90),0),"")</f>
        <v/>
      </c>
      <c r="AB35" s="390" t="str">
        <f>IFERROR(ROUND(AVERAGE(Ditari!AB90),0),"")</f>
        <v/>
      </c>
      <c r="AC35" s="714" t="e">
        <f t="shared" si="2"/>
        <v>#DIV/0!</v>
      </c>
      <c r="AD35" s="191">
        <f t="shared" si="0"/>
        <v>0</v>
      </c>
      <c r="AE35" s="190" t="e">
        <f t="shared" si="1"/>
        <v>#DIV/0!</v>
      </c>
    </row>
    <row r="36" spans="1:31" ht="17.100000000000001" customHeight="1" x14ac:dyDescent="0.3">
      <c r="A36" s="176">
        <v>30</v>
      </c>
      <c r="B36" s="948">
        <f>Ditari!B92</f>
        <v>0</v>
      </c>
      <c r="C36" s="949"/>
      <c r="D36" s="197">
        <f>Ditari!D92</f>
        <v>0</v>
      </c>
      <c r="E36" s="284" t="s">
        <v>120</v>
      </c>
      <c r="F36" s="384" t="str">
        <f>IFERROR(ROUND(AVERAGE(Ditari!F93),0),"")</f>
        <v/>
      </c>
      <c r="G36" s="384" t="str">
        <f>IFERROR(ROUND(AVERAGE(Ditari!G93),0),"")</f>
        <v/>
      </c>
      <c r="H36" s="384" t="str">
        <f>IFERROR(ROUND(AVERAGE(Ditari!H93),0),"")</f>
        <v/>
      </c>
      <c r="I36" s="384" t="str">
        <f>IFERROR(ROUND(AVERAGE(Ditari!I93),0),"")</f>
        <v/>
      </c>
      <c r="J36" s="384" t="str">
        <f>IFERROR(ROUND(AVERAGE(Ditari!J93),0),"")</f>
        <v/>
      </c>
      <c r="K36" s="384" t="str">
        <f>IFERROR(ROUND(AVERAGE(Ditari!K93),0),"")</f>
        <v/>
      </c>
      <c r="L36" s="384" t="str">
        <f>IFERROR(ROUND(AVERAGE(Ditari!L93),0),"")</f>
        <v/>
      </c>
      <c r="M36" s="384" t="str">
        <f>IFERROR(ROUND(AVERAGE(Ditari!M93),0),"")</f>
        <v/>
      </c>
      <c r="N36" s="384" t="str">
        <f>IFERROR(ROUND(AVERAGE(Ditari!N93),0),"")</f>
        <v/>
      </c>
      <c r="O36" s="384" t="str">
        <f>IFERROR(ROUND(AVERAGE(Ditari!O93),0),"")</f>
        <v/>
      </c>
      <c r="P36" s="384" t="str">
        <f>IFERROR(ROUND(AVERAGE(Ditari!P93),0),"")</f>
        <v/>
      </c>
      <c r="Q36" s="384" t="str">
        <f>IFERROR(ROUND(AVERAGE(Ditari!Q93),0),"")</f>
        <v/>
      </c>
      <c r="R36" s="384" t="str">
        <f>IFERROR(ROUND(AVERAGE(Ditari!R93),0),"")</f>
        <v/>
      </c>
      <c r="S36" s="384" t="str">
        <f>IFERROR(ROUND(AVERAGE(Ditari!S93),0),"")</f>
        <v/>
      </c>
      <c r="T36" s="384" t="str">
        <f>IFERROR(ROUND(AVERAGE(Ditari!T93),0),"")</f>
        <v/>
      </c>
      <c r="U36" s="384" t="str">
        <f>IFERROR(ROUND(AVERAGE(Ditari!U93),0),"")</f>
        <v/>
      </c>
      <c r="V36" s="384" t="str">
        <f>IFERROR(ROUND(AVERAGE(Ditari!V93),0),"")</f>
        <v/>
      </c>
      <c r="W36" s="384" t="str">
        <f>IFERROR(ROUND(AVERAGE(Ditari!W93),0),"")</f>
        <v/>
      </c>
      <c r="X36" s="384" t="str">
        <f>IFERROR(ROUND(AVERAGE(Ditari!X93),0),"")</f>
        <v/>
      </c>
      <c r="Y36" s="384" t="str">
        <f>IFERROR(ROUND(AVERAGE(Ditari!Y93),0),"")</f>
        <v/>
      </c>
      <c r="Z36" s="384" t="str">
        <f>IFERROR(ROUND(AVERAGE(Ditari!Z93),0),"")</f>
        <v/>
      </c>
      <c r="AA36" s="386" t="str">
        <f>IFERROR(ROUND(AVERAGE(Ditari!AA93),0),"")</f>
        <v/>
      </c>
      <c r="AB36" s="390" t="str">
        <f>IFERROR(ROUND(AVERAGE(Ditari!AB93),0),"")</f>
        <v/>
      </c>
      <c r="AC36" s="714" t="e">
        <f t="shared" si="2"/>
        <v>#DIV/0!</v>
      </c>
      <c r="AD36" s="191">
        <f t="shared" si="0"/>
        <v>0</v>
      </c>
      <c r="AE36" s="190" t="e">
        <f t="shared" si="1"/>
        <v>#DIV/0!</v>
      </c>
    </row>
    <row r="37" spans="1:31" ht="17.100000000000001" customHeight="1" x14ac:dyDescent="0.3">
      <c r="A37" s="176">
        <v>31</v>
      </c>
      <c r="B37" s="948">
        <f>Ditari!B95</f>
        <v>0</v>
      </c>
      <c r="C37" s="949"/>
      <c r="D37" s="197">
        <f>Ditari!D95</f>
        <v>0</v>
      </c>
      <c r="E37" s="284" t="s">
        <v>120</v>
      </c>
      <c r="F37" s="384" t="str">
        <f>IFERROR(ROUND(AVERAGE(Ditari!F96),0),"")</f>
        <v/>
      </c>
      <c r="G37" s="384" t="str">
        <f>IFERROR(ROUND(AVERAGE(Ditari!G96),0),"")</f>
        <v/>
      </c>
      <c r="H37" s="384" t="str">
        <f>IFERROR(ROUND(AVERAGE(Ditari!H96),0),"")</f>
        <v/>
      </c>
      <c r="I37" s="384" t="str">
        <f>IFERROR(ROUND(AVERAGE(Ditari!I96),0),"")</f>
        <v/>
      </c>
      <c r="J37" s="384" t="str">
        <f>IFERROR(ROUND(AVERAGE(Ditari!J96),0),"")</f>
        <v/>
      </c>
      <c r="K37" s="384" t="str">
        <f>IFERROR(ROUND(AVERAGE(Ditari!K96),0),"")</f>
        <v/>
      </c>
      <c r="L37" s="384" t="str">
        <f>IFERROR(ROUND(AVERAGE(Ditari!L96),0),"")</f>
        <v/>
      </c>
      <c r="M37" s="384" t="str">
        <f>IFERROR(ROUND(AVERAGE(Ditari!M96),0),"")</f>
        <v/>
      </c>
      <c r="N37" s="384" t="str">
        <f>IFERROR(ROUND(AVERAGE(Ditari!N96),0),"")</f>
        <v/>
      </c>
      <c r="O37" s="384" t="str">
        <f>IFERROR(ROUND(AVERAGE(Ditari!O96),0),"")</f>
        <v/>
      </c>
      <c r="P37" s="384" t="str">
        <f>IFERROR(ROUND(AVERAGE(Ditari!P96),0),"")</f>
        <v/>
      </c>
      <c r="Q37" s="384" t="str">
        <f>IFERROR(ROUND(AVERAGE(Ditari!Q96),0),"")</f>
        <v/>
      </c>
      <c r="R37" s="384" t="str">
        <f>IFERROR(ROUND(AVERAGE(Ditari!R96),0),"")</f>
        <v/>
      </c>
      <c r="S37" s="384" t="str">
        <f>IFERROR(ROUND(AVERAGE(Ditari!S96),0),"")</f>
        <v/>
      </c>
      <c r="T37" s="384" t="str">
        <f>IFERROR(ROUND(AVERAGE(Ditari!T96),0),"")</f>
        <v/>
      </c>
      <c r="U37" s="384" t="str">
        <f>IFERROR(ROUND(AVERAGE(Ditari!U96),0),"")</f>
        <v/>
      </c>
      <c r="V37" s="384" t="str">
        <f>IFERROR(ROUND(AVERAGE(Ditari!V96),0),"")</f>
        <v/>
      </c>
      <c r="W37" s="384" t="str">
        <f>IFERROR(ROUND(AVERAGE(Ditari!W96),0),"")</f>
        <v/>
      </c>
      <c r="X37" s="384" t="str">
        <f>IFERROR(ROUND(AVERAGE(Ditari!X96),0),"")</f>
        <v/>
      </c>
      <c r="Y37" s="384" t="str">
        <f>IFERROR(ROUND(AVERAGE(Ditari!Y96),0),"")</f>
        <v/>
      </c>
      <c r="Z37" s="384" t="str">
        <f>IFERROR(ROUND(AVERAGE(Ditari!Z96),0),"")</f>
        <v/>
      </c>
      <c r="AA37" s="386" t="str">
        <f>IFERROR(ROUND(AVERAGE(Ditari!AA96),0),"")</f>
        <v/>
      </c>
      <c r="AB37" s="390" t="str">
        <f>IFERROR(ROUND(AVERAGE(Ditari!AB96),0),"")</f>
        <v/>
      </c>
      <c r="AC37" s="714" t="e">
        <f t="shared" si="2"/>
        <v>#DIV/0!</v>
      </c>
      <c r="AD37" s="191">
        <f t="shared" si="0"/>
        <v>0</v>
      </c>
      <c r="AE37" s="190" t="e">
        <f t="shared" si="1"/>
        <v>#DIV/0!</v>
      </c>
    </row>
    <row r="38" spans="1:31" ht="17.100000000000001" customHeight="1" x14ac:dyDescent="0.3">
      <c r="A38" s="176">
        <v>32</v>
      </c>
      <c r="B38" s="948">
        <f>Ditari!B98</f>
        <v>0</v>
      </c>
      <c r="C38" s="949"/>
      <c r="D38" s="197">
        <f>Ditari!D98</f>
        <v>0</v>
      </c>
      <c r="E38" s="284" t="s">
        <v>120</v>
      </c>
      <c r="F38" s="384" t="str">
        <f>IFERROR(ROUND(AVERAGE(Ditari!F99),0),"")</f>
        <v/>
      </c>
      <c r="G38" s="384" t="str">
        <f>IFERROR(ROUND(AVERAGE(Ditari!G99),0),"")</f>
        <v/>
      </c>
      <c r="H38" s="384" t="str">
        <f>IFERROR(ROUND(AVERAGE(Ditari!H99),0),"")</f>
        <v/>
      </c>
      <c r="I38" s="384" t="str">
        <f>IFERROR(ROUND(AVERAGE(Ditari!I99),0),"")</f>
        <v/>
      </c>
      <c r="J38" s="384" t="str">
        <f>IFERROR(ROUND(AVERAGE(Ditari!J99),0),"")</f>
        <v/>
      </c>
      <c r="K38" s="384" t="str">
        <f>IFERROR(ROUND(AVERAGE(Ditari!K99),0),"")</f>
        <v/>
      </c>
      <c r="L38" s="384" t="str">
        <f>IFERROR(ROUND(AVERAGE(Ditari!L99),0),"")</f>
        <v/>
      </c>
      <c r="M38" s="384" t="str">
        <f>IFERROR(ROUND(AVERAGE(Ditari!M99),0),"")</f>
        <v/>
      </c>
      <c r="N38" s="384" t="str">
        <f>IFERROR(ROUND(AVERAGE(Ditari!N99),0),"")</f>
        <v/>
      </c>
      <c r="O38" s="384" t="str">
        <f>IFERROR(ROUND(AVERAGE(Ditari!O99),0),"")</f>
        <v/>
      </c>
      <c r="P38" s="384" t="str">
        <f>IFERROR(ROUND(AVERAGE(Ditari!P99),0),"")</f>
        <v/>
      </c>
      <c r="Q38" s="384" t="str">
        <f>IFERROR(ROUND(AVERAGE(Ditari!Q99),0),"")</f>
        <v/>
      </c>
      <c r="R38" s="384" t="str">
        <f>IFERROR(ROUND(AVERAGE(Ditari!R99),0),"")</f>
        <v/>
      </c>
      <c r="S38" s="384" t="str">
        <f>IFERROR(ROUND(AVERAGE(Ditari!S99),0),"")</f>
        <v/>
      </c>
      <c r="T38" s="384" t="str">
        <f>IFERROR(ROUND(AVERAGE(Ditari!T99),0),"")</f>
        <v/>
      </c>
      <c r="U38" s="384" t="str">
        <f>IFERROR(ROUND(AVERAGE(Ditari!U99),0),"")</f>
        <v/>
      </c>
      <c r="V38" s="384" t="str">
        <f>IFERROR(ROUND(AVERAGE(Ditari!V99),0),"")</f>
        <v/>
      </c>
      <c r="W38" s="384" t="str">
        <f>IFERROR(ROUND(AVERAGE(Ditari!W99),0),"")</f>
        <v/>
      </c>
      <c r="X38" s="384" t="str">
        <f>IFERROR(ROUND(AVERAGE(Ditari!X99),0),"")</f>
        <v/>
      </c>
      <c r="Y38" s="384" t="str">
        <f>IFERROR(ROUND(AVERAGE(Ditari!Y99),0),"")</f>
        <v/>
      </c>
      <c r="Z38" s="384" t="str">
        <f>IFERROR(ROUND(AVERAGE(Ditari!Z99),0),"")</f>
        <v/>
      </c>
      <c r="AA38" s="386" t="str">
        <f>IFERROR(ROUND(AVERAGE(Ditari!AA99),0),"")</f>
        <v/>
      </c>
      <c r="AB38" s="390" t="str">
        <f>IFERROR(ROUND(AVERAGE(Ditari!AB99),0),"")</f>
        <v/>
      </c>
      <c r="AC38" s="714" t="e">
        <f t="shared" si="2"/>
        <v>#DIV/0!</v>
      </c>
      <c r="AD38" s="191">
        <f t="shared" si="0"/>
        <v>0</v>
      </c>
      <c r="AE38" s="190" t="e">
        <f t="shared" si="1"/>
        <v>#DIV/0!</v>
      </c>
    </row>
    <row r="39" spans="1:31" ht="17.100000000000001" customHeight="1" x14ac:dyDescent="0.3">
      <c r="A39" s="176">
        <v>33</v>
      </c>
      <c r="B39" s="948">
        <f>Ditari!B101</f>
        <v>0</v>
      </c>
      <c r="C39" s="949"/>
      <c r="D39" s="197">
        <f>Ditari!D101</f>
        <v>0</v>
      </c>
      <c r="E39" s="284" t="s">
        <v>120</v>
      </c>
      <c r="F39" s="384" t="str">
        <f>IFERROR(ROUND(AVERAGE(Ditari!F102),0),"")</f>
        <v/>
      </c>
      <c r="G39" s="384" t="str">
        <f>IFERROR(ROUND(AVERAGE(Ditari!G102),0),"")</f>
        <v/>
      </c>
      <c r="H39" s="384" t="str">
        <f>IFERROR(ROUND(AVERAGE(Ditari!H102),0),"")</f>
        <v/>
      </c>
      <c r="I39" s="384" t="str">
        <f>IFERROR(ROUND(AVERAGE(Ditari!I102),0),"")</f>
        <v/>
      </c>
      <c r="J39" s="384" t="str">
        <f>IFERROR(ROUND(AVERAGE(Ditari!J102),0),"")</f>
        <v/>
      </c>
      <c r="K39" s="384" t="str">
        <f>IFERROR(ROUND(AVERAGE(Ditari!K102),0),"")</f>
        <v/>
      </c>
      <c r="L39" s="384" t="str">
        <f>IFERROR(ROUND(AVERAGE(Ditari!L102),0),"")</f>
        <v/>
      </c>
      <c r="M39" s="384" t="str">
        <f>IFERROR(ROUND(AVERAGE(Ditari!M102),0),"")</f>
        <v/>
      </c>
      <c r="N39" s="384" t="str">
        <f>IFERROR(ROUND(AVERAGE(Ditari!N102),0),"")</f>
        <v/>
      </c>
      <c r="O39" s="384" t="str">
        <f>IFERROR(ROUND(AVERAGE(Ditari!O102),0),"")</f>
        <v/>
      </c>
      <c r="P39" s="384" t="str">
        <f>IFERROR(ROUND(AVERAGE(Ditari!P102),0),"")</f>
        <v/>
      </c>
      <c r="Q39" s="384" t="str">
        <f>IFERROR(ROUND(AVERAGE(Ditari!Q102),0),"")</f>
        <v/>
      </c>
      <c r="R39" s="384" t="str">
        <f>IFERROR(ROUND(AVERAGE(Ditari!R102),0),"")</f>
        <v/>
      </c>
      <c r="S39" s="384" t="str">
        <f>IFERROR(ROUND(AVERAGE(Ditari!S102),0),"")</f>
        <v/>
      </c>
      <c r="T39" s="384" t="str">
        <f>IFERROR(ROUND(AVERAGE(Ditari!T102),0),"")</f>
        <v/>
      </c>
      <c r="U39" s="384" t="str">
        <f>IFERROR(ROUND(AVERAGE(Ditari!U102),0),"")</f>
        <v/>
      </c>
      <c r="V39" s="384" t="str">
        <f>IFERROR(ROUND(AVERAGE(Ditari!V102),0),"")</f>
        <v/>
      </c>
      <c r="W39" s="384" t="str">
        <f>IFERROR(ROUND(AVERAGE(Ditari!W102),0),"")</f>
        <v/>
      </c>
      <c r="X39" s="384" t="str">
        <f>IFERROR(ROUND(AVERAGE(Ditari!X102),0),"")</f>
        <v/>
      </c>
      <c r="Y39" s="384" t="str">
        <f>IFERROR(ROUND(AVERAGE(Ditari!Y102),0),"")</f>
        <v/>
      </c>
      <c r="Z39" s="384" t="str">
        <f>IFERROR(ROUND(AVERAGE(Ditari!Z102),0),"")</f>
        <v/>
      </c>
      <c r="AA39" s="386" t="str">
        <f>IFERROR(ROUND(AVERAGE(Ditari!AA102),0),"")</f>
        <v/>
      </c>
      <c r="AB39" s="390" t="str">
        <f>IFERROR(ROUND(AVERAGE(Ditari!AB102),0),"")</f>
        <v/>
      </c>
      <c r="AC39" s="714" t="e">
        <f t="shared" si="2"/>
        <v>#DIV/0!</v>
      </c>
      <c r="AD39" s="191">
        <f>COUNTIF(F39:Z39,"=1")</f>
        <v>0</v>
      </c>
      <c r="AE39" s="190" t="e">
        <f t="shared" si="1"/>
        <v>#DIV/0!</v>
      </c>
    </row>
    <row r="40" spans="1:31" ht="17.100000000000001" customHeight="1" x14ac:dyDescent="0.3">
      <c r="A40" s="176">
        <v>34</v>
      </c>
      <c r="B40" s="948">
        <f>Ditari!B104</f>
        <v>0</v>
      </c>
      <c r="C40" s="949"/>
      <c r="D40" s="197">
        <f>Ditari!D104</f>
        <v>0</v>
      </c>
      <c r="E40" s="284" t="s">
        <v>120</v>
      </c>
      <c r="F40" s="384" t="str">
        <f>IFERROR(ROUND(AVERAGE(Ditari!F105),0),"")</f>
        <v/>
      </c>
      <c r="G40" s="384" t="str">
        <f>IFERROR(ROUND(AVERAGE(Ditari!G105),0),"")</f>
        <v/>
      </c>
      <c r="H40" s="384" t="str">
        <f>IFERROR(ROUND(AVERAGE(Ditari!H105),0),"")</f>
        <v/>
      </c>
      <c r="I40" s="384" t="str">
        <f>IFERROR(ROUND(AVERAGE(Ditari!I105),0),"")</f>
        <v/>
      </c>
      <c r="J40" s="384" t="str">
        <f>IFERROR(ROUND(AVERAGE(Ditari!J105),0),"")</f>
        <v/>
      </c>
      <c r="K40" s="384" t="str">
        <f>IFERROR(ROUND(AVERAGE(Ditari!K105),0),"")</f>
        <v/>
      </c>
      <c r="L40" s="384" t="str">
        <f>IFERROR(ROUND(AVERAGE(Ditari!L105),0),"")</f>
        <v/>
      </c>
      <c r="M40" s="384" t="str">
        <f>IFERROR(ROUND(AVERAGE(Ditari!M105),0),"")</f>
        <v/>
      </c>
      <c r="N40" s="384" t="str">
        <f>IFERROR(ROUND(AVERAGE(Ditari!N105),0),"")</f>
        <v/>
      </c>
      <c r="O40" s="384" t="str">
        <f>IFERROR(ROUND(AVERAGE(Ditari!O105),0),"")</f>
        <v/>
      </c>
      <c r="P40" s="384" t="str">
        <f>IFERROR(ROUND(AVERAGE(Ditari!P105),0),"")</f>
        <v/>
      </c>
      <c r="Q40" s="384" t="str">
        <f>IFERROR(ROUND(AVERAGE(Ditari!Q105),0),"")</f>
        <v/>
      </c>
      <c r="R40" s="384" t="str">
        <f>IFERROR(ROUND(AVERAGE(Ditari!R105),0),"")</f>
        <v/>
      </c>
      <c r="S40" s="384" t="str">
        <f>IFERROR(ROUND(AVERAGE(Ditari!S105),0),"")</f>
        <v/>
      </c>
      <c r="T40" s="384" t="str">
        <f>IFERROR(ROUND(AVERAGE(Ditari!T105),0),"")</f>
        <v/>
      </c>
      <c r="U40" s="384" t="str">
        <f>IFERROR(ROUND(AVERAGE(Ditari!U105),0),"")</f>
        <v/>
      </c>
      <c r="V40" s="384" t="str">
        <f>IFERROR(ROUND(AVERAGE(Ditari!V105),0),"")</f>
        <v/>
      </c>
      <c r="W40" s="384" t="str">
        <f>IFERROR(ROUND(AVERAGE(Ditari!W105),0),"")</f>
        <v/>
      </c>
      <c r="X40" s="384" t="str">
        <f>IFERROR(ROUND(AVERAGE(Ditari!X105),0),"")</f>
        <v/>
      </c>
      <c r="Y40" s="384" t="str">
        <f>IFERROR(ROUND(AVERAGE(Ditari!Y105),0),"")</f>
        <v/>
      </c>
      <c r="Z40" s="384" t="str">
        <f>IFERROR(ROUND(AVERAGE(Ditari!Z105),0),"")</f>
        <v/>
      </c>
      <c r="AA40" s="386" t="str">
        <f>IFERROR(ROUND(AVERAGE(Ditari!AA105),0),"")</f>
        <v/>
      </c>
      <c r="AB40" s="390" t="str">
        <f>IFERROR(ROUND(AVERAGE(Ditari!AB105),0),"")</f>
        <v/>
      </c>
      <c r="AC40" s="714" t="e">
        <f t="shared" si="2"/>
        <v>#DIV/0!</v>
      </c>
      <c r="AD40" s="191">
        <f t="shared" si="0"/>
        <v>0</v>
      </c>
      <c r="AE40" s="190" t="e">
        <f t="shared" si="1"/>
        <v>#DIV/0!</v>
      </c>
    </row>
    <row r="41" spans="1:31" ht="17.100000000000001" customHeight="1" x14ac:dyDescent="0.3">
      <c r="A41" s="176">
        <v>35</v>
      </c>
      <c r="B41" s="948">
        <f>Ditari!B107</f>
        <v>0</v>
      </c>
      <c r="C41" s="949"/>
      <c r="D41" s="197">
        <f>Ditari!D107</f>
        <v>0</v>
      </c>
      <c r="E41" s="284" t="s">
        <v>120</v>
      </c>
      <c r="F41" s="384" t="str">
        <f>IFERROR(ROUND(AVERAGE(Ditari!F108),0),"")</f>
        <v/>
      </c>
      <c r="G41" s="384" t="str">
        <f>IFERROR(ROUND(AVERAGE(Ditari!G108),0),"")</f>
        <v/>
      </c>
      <c r="H41" s="384" t="str">
        <f>IFERROR(ROUND(AVERAGE(Ditari!H108),0),"")</f>
        <v/>
      </c>
      <c r="I41" s="384" t="str">
        <f>IFERROR(ROUND(AVERAGE(Ditari!I108),0),"")</f>
        <v/>
      </c>
      <c r="J41" s="384" t="str">
        <f>IFERROR(ROUND(AVERAGE(Ditari!J108),0),"")</f>
        <v/>
      </c>
      <c r="K41" s="384" t="str">
        <f>IFERROR(ROUND(AVERAGE(Ditari!K108),0),"")</f>
        <v/>
      </c>
      <c r="L41" s="384" t="str">
        <f>IFERROR(ROUND(AVERAGE(Ditari!L108),0),"")</f>
        <v/>
      </c>
      <c r="M41" s="384" t="str">
        <f>IFERROR(ROUND(AVERAGE(Ditari!M108),0),"")</f>
        <v/>
      </c>
      <c r="N41" s="384" t="str">
        <f>IFERROR(ROUND(AVERAGE(Ditari!N108),0),"")</f>
        <v/>
      </c>
      <c r="O41" s="384" t="str">
        <f>IFERROR(ROUND(AVERAGE(Ditari!O108),0),"")</f>
        <v/>
      </c>
      <c r="P41" s="384" t="str">
        <f>IFERROR(ROUND(AVERAGE(Ditari!P108),0),"")</f>
        <v/>
      </c>
      <c r="Q41" s="384" t="str">
        <f>IFERROR(ROUND(AVERAGE(Ditari!Q108),0),"")</f>
        <v/>
      </c>
      <c r="R41" s="384" t="str">
        <f>IFERROR(ROUND(AVERAGE(Ditari!R108),0),"")</f>
        <v/>
      </c>
      <c r="S41" s="384" t="str">
        <f>IFERROR(ROUND(AVERAGE(Ditari!S108),0),"")</f>
        <v/>
      </c>
      <c r="T41" s="384" t="str">
        <f>IFERROR(ROUND(AVERAGE(Ditari!T108),0),"")</f>
        <v/>
      </c>
      <c r="U41" s="384" t="str">
        <f>IFERROR(ROUND(AVERAGE(Ditari!U108),0),"")</f>
        <v/>
      </c>
      <c r="V41" s="384" t="str">
        <f>IFERROR(ROUND(AVERAGE(Ditari!V108),0),"")</f>
        <v/>
      </c>
      <c r="W41" s="384" t="str">
        <f>IFERROR(ROUND(AVERAGE(Ditari!W108),0),"")</f>
        <v/>
      </c>
      <c r="X41" s="384" t="str">
        <f>IFERROR(ROUND(AVERAGE(Ditari!X108),0),"")</f>
        <v/>
      </c>
      <c r="Y41" s="384" t="str">
        <f>IFERROR(ROUND(AVERAGE(Ditari!Y108),0),"")</f>
        <v/>
      </c>
      <c r="Z41" s="384" t="str">
        <f>IFERROR(ROUND(AVERAGE(Ditari!Z108),0),"")</f>
        <v/>
      </c>
      <c r="AA41" s="386" t="str">
        <f>IFERROR(ROUND(AVERAGE(Ditari!AA108),0),"")</f>
        <v/>
      </c>
      <c r="AB41" s="390" t="str">
        <f>IFERROR(ROUND(AVERAGE(Ditari!AB108),0),"")</f>
        <v/>
      </c>
      <c r="AC41" s="714" t="e">
        <f t="shared" si="2"/>
        <v>#DIV/0!</v>
      </c>
      <c r="AD41" s="191">
        <f t="shared" si="0"/>
        <v>0</v>
      </c>
      <c r="AE41" s="190" t="e">
        <f t="shared" si="1"/>
        <v>#DIV/0!</v>
      </c>
    </row>
    <row r="42" spans="1:31" ht="17.100000000000001" customHeight="1" x14ac:dyDescent="0.3">
      <c r="A42" s="176">
        <v>36</v>
      </c>
      <c r="B42" s="948">
        <f>Ditari!B110</f>
        <v>0</v>
      </c>
      <c r="C42" s="949"/>
      <c r="D42" s="197">
        <f>Ditari!D110</f>
        <v>0</v>
      </c>
      <c r="E42" s="284" t="s">
        <v>120</v>
      </c>
      <c r="F42" s="384" t="str">
        <f>IFERROR(ROUND(AVERAGE(Ditari!F111),0),"")</f>
        <v/>
      </c>
      <c r="G42" s="384" t="str">
        <f>IFERROR(ROUND(AVERAGE(Ditari!G111),0),"")</f>
        <v/>
      </c>
      <c r="H42" s="384" t="str">
        <f>IFERROR(ROUND(AVERAGE(Ditari!H111),0),"")</f>
        <v/>
      </c>
      <c r="I42" s="384" t="str">
        <f>IFERROR(ROUND(AVERAGE(Ditari!I111),0),"")</f>
        <v/>
      </c>
      <c r="J42" s="384" t="str">
        <f>IFERROR(ROUND(AVERAGE(Ditari!J111),0),"")</f>
        <v/>
      </c>
      <c r="K42" s="384" t="str">
        <f>IFERROR(ROUND(AVERAGE(Ditari!K111),0),"")</f>
        <v/>
      </c>
      <c r="L42" s="384" t="str">
        <f>IFERROR(ROUND(AVERAGE(Ditari!L111),0),"")</f>
        <v/>
      </c>
      <c r="M42" s="384" t="str">
        <f>IFERROR(ROUND(AVERAGE(Ditari!M111),0),"")</f>
        <v/>
      </c>
      <c r="N42" s="384" t="str">
        <f>IFERROR(ROUND(AVERAGE(Ditari!N111),0),"")</f>
        <v/>
      </c>
      <c r="O42" s="384" t="str">
        <f>IFERROR(ROUND(AVERAGE(Ditari!O111),0),"")</f>
        <v/>
      </c>
      <c r="P42" s="384" t="str">
        <f>IFERROR(ROUND(AVERAGE(Ditari!P111),0),"")</f>
        <v/>
      </c>
      <c r="Q42" s="384" t="str">
        <f>IFERROR(ROUND(AVERAGE(Ditari!Q111),0),"")</f>
        <v/>
      </c>
      <c r="R42" s="384" t="str">
        <f>IFERROR(ROUND(AVERAGE(Ditari!R111),0),"")</f>
        <v/>
      </c>
      <c r="S42" s="384" t="str">
        <f>IFERROR(ROUND(AVERAGE(Ditari!S111),0),"")</f>
        <v/>
      </c>
      <c r="T42" s="384" t="str">
        <f>IFERROR(ROUND(AVERAGE(Ditari!T111),0),"")</f>
        <v/>
      </c>
      <c r="U42" s="384" t="str">
        <f>IFERROR(ROUND(AVERAGE(Ditari!U111),0),"")</f>
        <v/>
      </c>
      <c r="V42" s="384" t="str">
        <f>IFERROR(ROUND(AVERAGE(Ditari!V111),0),"")</f>
        <v/>
      </c>
      <c r="W42" s="384" t="str">
        <f>IFERROR(ROUND(AVERAGE(Ditari!W111),0),"")</f>
        <v/>
      </c>
      <c r="X42" s="384" t="str">
        <f>IFERROR(ROUND(AVERAGE(Ditari!X111),0),"")</f>
        <v/>
      </c>
      <c r="Y42" s="384" t="str">
        <f>IFERROR(ROUND(AVERAGE(Ditari!Y111),0),"")</f>
        <v/>
      </c>
      <c r="Z42" s="384" t="str">
        <f>IFERROR(ROUND(AVERAGE(Ditari!Z111),0),"")</f>
        <v/>
      </c>
      <c r="AA42" s="386" t="str">
        <f>IFERROR(ROUND(AVERAGE(Ditari!AA111),0),"")</f>
        <v/>
      </c>
      <c r="AB42" s="390" t="str">
        <f>IFERROR(ROUND(AVERAGE(Ditari!AB111),0),"")</f>
        <v/>
      </c>
      <c r="AC42" s="714" t="e">
        <f t="shared" si="2"/>
        <v>#DIV/0!</v>
      </c>
      <c r="AD42" s="191">
        <f t="shared" si="0"/>
        <v>0</v>
      </c>
      <c r="AE42" s="190" t="e">
        <f t="shared" si="1"/>
        <v>#DIV/0!</v>
      </c>
    </row>
    <row r="43" spans="1:31" ht="17.100000000000001" customHeight="1" x14ac:dyDescent="0.3">
      <c r="A43" s="176">
        <v>37</v>
      </c>
      <c r="B43" s="948">
        <f>Ditari!B113</f>
        <v>0</v>
      </c>
      <c r="C43" s="949"/>
      <c r="D43" s="197">
        <f>Ditari!D113</f>
        <v>0</v>
      </c>
      <c r="E43" s="284" t="s">
        <v>120</v>
      </c>
      <c r="F43" s="384" t="str">
        <f>IFERROR(ROUND(AVERAGE(Ditari!F114),0),"")</f>
        <v/>
      </c>
      <c r="G43" s="384" t="str">
        <f>IFERROR(ROUND(AVERAGE(Ditari!G114),0),"")</f>
        <v/>
      </c>
      <c r="H43" s="384" t="str">
        <f>IFERROR(ROUND(AVERAGE(Ditari!H114),0),"")</f>
        <v/>
      </c>
      <c r="I43" s="384" t="str">
        <f>IFERROR(ROUND(AVERAGE(Ditari!I114),0),"")</f>
        <v/>
      </c>
      <c r="J43" s="384" t="str">
        <f>IFERROR(ROUND(AVERAGE(Ditari!J114),0),"")</f>
        <v/>
      </c>
      <c r="K43" s="384" t="str">
        <f>IFERROR(ROUND(AVERAGE(Ditari!K114),0),"")</f>
        <v/>
      </c>
      <c r="L43" s="384" t="str">
        <f>IFERROR(ROUND(AVERAGE(Ditari!L114),0),"")</f>
        <v/>
      </c>
      <c r="M43" s="384" t="str">
        <f>IFERROR(ROUND(AVERAGE(Ditari!M114),0),"")</f>
        <v/>
      </c>
      <c r="N43" s="384" t="str">
        <f>IFERROR(ROUND(AVERAGE(Ditari!N114),0),"")</f>
        <v/>
      </c>
      <c r="O43" s="384" t="str">
        <f>IFERROR(ROUND(AVERAGE(Ditari!O114),0),"")</f>
        <v/>
      </c>
      <c r="P43" s="384" t="str">
        <f>IFERROR(ROUND(AVERAGE(Ditari!P114),0),"")</f>
        <v/>
      </c>
      <c r="Q43" s="384" t="str">
        <f>IFERROR(ROUND(AVERAGE(Ditari!Q114),0),"")</f>
        <v/>
      </c>
      <c r="R43" s="384" t="str">
        <f>IFERROR(ROUND(AVERAGE(Ditari!R114),0),"")</f>
        <v/>
      </c>
      <c r="S43" s="384" t="str">
        <f>IFERROR(ROUND(AVERAGE(Ditari!S114),0),"")</f>
        <v/>
      </c>
      <c r="T43" s="384" t="str">
        <f>IFERROR(ROUND(AVERAGE(Ditari!T114),0),"")</f>
        <v/>
      </c>
      <c r="U43" s="384" t="str">
        <f>IFERROR(ROUND(AVERAGE(Ditari!U114),0),"")</f>
        <v/>
      </c>
      <c r="V43" s="384" t="str">
        <f>IFERROR(ROUND(AVERAGE(Ditari!V114),0),"")</f>
        <v/>
      </c>
      <c r="W43" s="384" t="str">
        <f>IFERROR(ROUND(AVERAGE(Ditari!W114),0),"")</f>
        <v/>
      </c>
      <c r="X43" s="384" t="str">
        <f>IFERROR(ROUND(AVERAGE(Ditari!X114),0),"")</f>
        <v/>
      </c>
      <c r="Y43" s="384" t="str">
        <f>IFERROR(ROUND(AVERAGE(Ditari!Y114),0),"")</f>
        <v/>
      </c>
      <c r="Z43" s="384" t="str">
        <f>IFERROR(ROUND(AVERAGE(Ditari!Z114),0),"")</f>
        <v/>
      </c>
      <c r="AA43" s="386" t="str">
        <f>IFERROR(ROUND(AVERAGE(Ditari!AA114),0),"")</f>
        <v/>
      </c>
      <c r="AB43" s="390" t="str">
        <f>IFERROR(ROUND(AVERAGE(Ditari!AB114),0),"")</f>
        <v/>
      </c>
      <c r="AC43" s="714" t="e">
        <f t="shared" si="2"/>
        <v>#DIV/0!</v>
      </c>
      <c r="AD43" s="191">
        <f t="shared" si="0"/>
        <v>0</v>
      </c>
      <c r="AE43" s="190" t="e">
        <f t="shared" si="1"/>
        <v>#DIV/0!</v>
      </c>
    </row>
    <row r="44" spans="1:31" ht="17.100000000000001" customHeight="1" x14ac:dyDescent="0.3">
      <c r="A44" s="176">
        <v>38</v>
      </c>
      <c r="B44" s="948">
        <f>Ditari!B116</f>
        <v>0</v>
      </c>
      <c r="C44" s="949"/>
      <c r="D44" s="197">
        <f>Ditari!D116</f>
        <v>0</v>
      </c>
      <c r="E44" s="284" t="s">
        <v>120</v>
      </c>
      <c r="F44" s="384" t="str">
        <f>IFERROR(ROUND(AVERAGE(Ditari!F117),0),"")</f>
        <v/>
      </c>
      <c r="G44" s="384" t="str">
        <f>IFERROR(ROUND(AVERAGE(Ditari!G117),0),"")</f>
        <v/>
      </c>
      <c r="H44" s="384" t="str">
        <f>IFERROR(ROUND(AVERAGE(Ditari!H117),0),"")</f>
        <v/>
      </c>
      <c r="I44" s="384" t="str">
        <f>IFERROR(ROUND(AVERAGE(Ditari!I117),0),"")</f>
        <v/>
      </c>
      <c r="J44" s="384" t="str">
        <f>IFERROR(ROUND(AVERAGE(Ditari!J117),0),"")</f>
        <v/>
      </c>
      <c r="K44" s="384" t="str">
        <f>IFERROR(ROUND(AVERAGE(Ditari!K117),0),"")</f>
        <v/>
      </c>
      <c r="L44" s="384" t="str">
        <f>IFERROR(ROUND(AVERAGE(Ditari!L117),0),"")</f>
        <v/>
      </c>
      <c r="M44" s="384" t="str">
        <f>IFERROR(ROUND(AVERAGE(Ditari!M117),0),"")</f>
        <v/>
      </c>
      <c r="N44" s="384" t="str">
        <f>IFERROR(ROUND(AVERAGE(Ditari!N117),0),"")</f>
        <v/>
      </c>
      <c r="O44" s="384" t="str">
        <f>IFERROR(ROUND(AVERAGE(Ditari!O117),0),"")</f>
        <v/>
      </c>
      <c r="P44" s="384" t="str">
        <f>IFERROR(ROUND(AVERAGE(Ditari!P117),0),"")</f>
        <v/>
      </c>
      <c r="Q44" s="384" t="str">
        <f>IFERROR(ROUND(AVERAGE(Ditari!Q117),0),"")</f>
        <v/>
      </c>
      <c r="R44" s="384" t="str">
        <f>IFERROR(ROUND(AVERAGE(Ditari!R117),0),"")</f>
        <v/>
      </c>
      <c r="S44" s="384" t="str">
        <f>IFERROR(ROUND(AVERAGE(Ditari!S117),0),"")</f>
        <v/>
      </c>
      <c r="T44" s="384" t="str">
        <f>IFERROR(ROUND(AVERAGE(Ditari!T117),0),"")</f>
        <v/>
      </c>
      <c r="U44" s="384" t="str">
        <f>IFERROR(ROUND(AVERAGE(Ditari!U117),0),"")</f>
        <v/>
      </c>
      <c r="V44" s="384" t="str">
        <f>IFERROR(ROUND(AVERAGE(Ditari!V117),0),"")</f>
        <v/>
      </c>
      <c r="W44" s="384" t="str">
        <f>IFERROR(ROUND(AVERAGE(Ditari!W117),0),"")</f>
        <v/>
      </c>
      <c r="X44" s="384" t="str">
        <f>IFERROR(ROUND(AVERAGE(Ditari!X117),0),"")</f>
        <v/>
      </c>
      <c r="Y44" s="384" t="str">
        <f>IFERROR(ROUND(AVERAGE(Ditari!Y117),0),"")</f>
        <v/>
      </c>
      <c r="Z44" s="384" t="str">
        <f>IFERROR(ROUND(AVERAGE(Ditari!Z117),0),"")</f>
        <v/>
      </c>
      <c r="AA44" s="386" t="str">
        <f>IFERROR(ROUND(AVERAGE(Ditari!AA117),0),"")</f>
        <v/>
      </c>
      <c r="AB44" s="390" t="str">
        <f>IFERROR(ROUND(AVERAGE(Ditari!AB117),0),"")</f>
        <v/>
      </c>
      <c r="AC44" s="714" t="e">
        <f t="shared" si="2"/>
        <v>#DIV/0!</v>
      </c>
      <c r="AD44" s="191">
        <f t="shared" si="0"/>
        <v>0</v>
      </c>
      <c r="AE44" s="190" t="e">
        <f t="shared" si="1"/>
        <v>#DIV/0!</v>
      </c>
    </row>
    <row r="45" spans="1:31" ht="17.100000000000001" customHeight="1" x14ac:dyDescent="0.3">
      <c r="A45" s="176">
        <v>39</v>
      </c>
      <c r="B45" s="948">
        <f>Ditari!B119</f>
        <v>0</v>
      </c>
      <c r="C45" s="949"/>
      <c r="D45" s="197">
        <f>Ditari!D119</f>
        <v>0</v>
      </c>
      <c r="E45" s="284" t="s">
        <v>120</v>
      </c>
      <c r="F45" s="384" t="str">
        <f>IFERROR(ROUND(AVERAGE(Ditari!F120),0),"")</f>
        <v/>
      </c>
      <c r="G45" s="384" t="str">
        <f>IFERROR(ROUND(AVERAGE(Ditari!G120),0),"")</f>
        <v/>
      </c>
      <c r="H45" s="384" t="str">
        <f>IFERROR(ROUND(AVERAGE(Ditari!H120),0),"")</f>
        <v/>
      </c>
      <c r="I45" s="384" t="str">
        <f>IFERROR(ROUND(AVERAGE(Ditari!I120),0),"")</f>
        <v/>
      </c>
      <c r="J45" s="384" t="str">
        <f>IFERROR(ROUND(AVERAGE(Ditari!J120),0),"")</f>
        <v/>
      </c>
      <c r="K45" s="384" t="str">
        <f>IFERROR(ROUND(AVERAGE(Ditari!K120),0),"")</f>
        <v/>
      </c>
      <c r="L45" s="384" t="str">
        <f>IFERROR(ROUND(AVERAGE(Ditari!L120),0),"")</f>
        <v/>
      </c>
      <c r="M45" s="384" t="str">
        <f>IFERROR(ROUND(AVERAGE(Ditari!M120),0),"")</f>
        <v/>
      </c>
      <c r="N45" s="384" t="str">
        <f>IFERROR(ROUND(AVERAGE(Ditari!N120),0),"")</f>
        <v/>
      </c>
      <c r="O45" s="384" t="str">
        <f>IFERROR(ROUND(AVERAGE(Ditari!O120),0),"")</f>
        <v/>
      </c>
      <c r="P45" s="384" t="str">
        <f>IFERROR(ROUND(AVERAGE(Ditari!P120),0),"")</f>
        <v/>
      </c>
      <c r="Q45" s="384" t="str">
        <f>IFERROR(ROUND(AVERAGE(Ditari!Q120),0),"")</f>
        <v/>
      </c>
      <c r="R45" s="384" t="str">
        <f>IFERROR(ROUND(AVERAGE(Ditari!R120),0),"")</f>
        <v/>
      </c>
      <c r="S45" s="384" t="str">
        <f>IFERROR(ROUND(AVERAGE(Ditari!S120),0),"")</f>
        <v/>
      </c>
      <c r="T45" s="384" t="str">
        <f>IFERROR(ROUND(AVERAGE(Ditari!T120),0),"")</f>
        <v/>
      </c>
      <c r="U45" s="384" t="str">
        <f>IFERROR(ROUND(AVERAGE(Ditari!U120),0),"")</f>
        <v/>
      </c>
      <c r="V45" s="384" t="str">
        <f>IFERROR(ROUND(AVERAGE(Ditari!V120),0),"")</f>
        <v/>
      </c>
      <c r="W45" s="384" t="str">
        <f>IFERROR(ROUND(AVERAGE(Ditari!W120),0),"")</f>
        <v/>
      </c>
      <c r="X45" s="384" t="str">
        <f>IFERROR(ROUND(AVERAGE(Ditari!X120),0),"")</f>
        <v/>
      </c>
      <c r="Y45" s="384" t="str">
        <f>IFERROR(ROUND(AVERAGE(Ditari!Y120),0),"")</f>
        <v/>
      </c>
      <c r="Z45" s="384" t="str">
        <f>IFERROR(ROUND(AVERAGE(Ditari!Z120),0),"")</f>
        <v/>
      </c>
      <c r="AA45" s="386" t="str">
        <f>IFERROR(ROUND(AVERAGE(Ditari!AA120),0),"")</f>
        <v/>
      </c>
      <c r="AB45" s="390" t="str">
        <f>IFERROR(ROUND(AVERAGE(Ditari!AB120),0),"")</f>
        <v/>
      </c>
      <c r="AC45" s="714" t="e">
        <f t="shared" si="2"/>
        <v>#DIV/0!</v>
      </c>
      <c r="AD45" s="191">
        <f t="shared" si="0"/>
        <v>0</v>
      </c>
      <c r="AE45" s="190" t="e">
        <f t="shared" si="1"/>
        <v>#DIV/0!</v>
      </c>
    </row>
    <row r="46" spans="1:31" ht="17.100000000000001" customHeight="1" thickBot="1" x14ac:dyDescent="0.35">
      <c r="A46" s="177">
        <v>40</v>
      </c>
      <c r="B46" s="950">
        <f>Ditari!B122</f>
        <v>0</v>
      </c>
      <c r="C46" s="951"/>
      <c r="D46" s="283">
        <f>Ditari!D122</f>
        <v>0</v>
      </c>
      <c r="E46" s="285" t="s">
        <v>120</v>
      </c>
      <c r="F46" s="385" t="str">
        <f>IFERROR(ROUND(AVERAGE(Ditari!F123),0),"")</f>
        <v/>
      </c>
      <c r="G46" s="385" t="str">
        <f>IFERROR(ROUND(AVERAGE(Ditari!G123),0),"")</f>
        <v/>
      </c>
      <c r="H46" s="385" t="str">
        <f>IFERROR(ROUND(AVERAGE(Ditari!H123),0),"")</f>
        <v/>
      </c>
      <c r="I46" s="385" t="str">
        <f>IFERROR(ROUND(AVERAGE(Ditari!I123),0),"")</f>
        <v/>
      </c>
      <c r="J46" s="385" t="str">
        <f>IFERROR(ROUND(AVERAGE(Ditari!J123),0),"")</f>
        <v/>
      </c>
      <c r="K46" s="385" t="str">
        <f>IFERROR(ROUND(AVERAGE(Ditari!K123),0),"")</f>
        <v/>
      </c>
      <c r="L46" s="385" t="str">
        <f>IFERROR(ROUND(AVERAGE(Ditari!L123),0),"")</f>
        <v/>
      </c>
      <c r="M46" s="385" t="str">
        <f>IFERROR(ROUND(AVERAGE(Ditari!M123),0),"")</f>
        <v/>
      </c>
      <c r="N46" s="385" t="str">
        <f>IFERROR(ROUND(AVERAGE(Ditari!N123),0),"")</f>
        <v/>
      </c>
      <c r="O46" s="385" t="str">
        <f>IFERROR(ROUND(AVERAGE(Ditari!O123),0),"")</f>
        <v/>
      </c>
      <c r="P46" s="385" t="str">
        <f>IFERROR(ROUND(AVERAGE(Ditari!P123),0),"")</f>
        <v/>
      </c>
      <c r="Q46" s="385" t="str">
        <f>IFERROR(ROUND(AVERAGE(Ditari!Q123),0),"")</f>
        <v/>
      </c>
      <c r="R46" s="385" t="str">
        <f>IFERROR(ROUND(AVERAGE(Ditari!R123),0),"")</f>
        <v/>
      </c>
      <c r="S46" s="385" t="str">
        <f>IFERROR(ROUND(AVERAGE(Ditari!S123),0),"")</f>
        <v/>
      </c>
      <c r="T46" s="385" t="str">
        <f>IFERROR(ROUND(AVERAGE(Ditari!T123),0),"")</f>
        <v/>
      </c>
      <c r="U46" s="385" t="str">
        <f>IFERROR(ROUND(AVERAGE(Ditari!U123),0),"")</f>
        <v/>
      </c>
      <c r="V46" s="385" t="str">
        <f>IFERROR(ROUND(AVERAGE(Ditari!V123),0),"")</f>
        <v/>
      </c>
      <c r="W46" s="385" t="str">
        <f>IFERROR(ROUND(AVERAGE(Ditari!W123),0),"")</f>
        <v/>
      </c>
      <c r="X46" s="385" t="str">
        <f>IFERROR(ROUND(AVERAGE(Ditari!X123),0),"")</f>
        <v/>
      </c>
      <c r="Y46" s="385" t="str">
        <f>IFERROR(ROUND(AVERAGE(Ditari!Y123),0),"")</f>
        <v/>
      </c>
      <c r="Z46" s="385" t="str">
        <f>IFERROR(ROUND(AVERAGE(Ditari!Z123),0),"")</f>
        <v/>
      </c>
      <c r="AA46" s="388" t="str">
        <f>IFERROR(ROUND(AVERAGE(Ditari!AA123),0),"")</f>
        <v/>
      </c>
      <c r="AB46" s="391" t="str">
        <f>IFERROR(ROUND(AVERAGE(Ditari!AB123),0),"")</f>
        <v/>
      </c>
      <c r="AC46" s="713" t="e">
        <f t="shared" si="2"/>
        <v>#DIV/0!</v>
      </c>
      <c r="AD46" s="193">
        <f t="shared" si="0"/>
        <v>0</v>
      </c>
      <c r="AE46" s="194" t="e">
        <f t="shared" si="1"/>
        <v>#DIV/0!</v>
      </c>
    </row>
    <row r="47" spans="1:31" ht="16.5" thickBot="1" x14ac:dyDescent="0.3">
      <c r="X47" s="900" t="s">
        <v>200</v>
      </c>
      <c r="Y47" s="901"/>
      <c r="Z47" s="902"/>
      <c r="AA47" s="195">
        <f>SUM(AA7:AA46)</f>
        <v>0</v>
      </c>
      <c r="AB47" s="195">
        <f>SUM(AB7:AB46)</f>
        <v>0</v>
      </c>
    </row>
    <row r="48" spans="1:31" ht="19.5" thickBot="1" x14ac:dyDescent="0.3">
      <c r="Y48" s="875" t="s">
        <v>18</v>
      </c>
      <c r="Z48" s="875"/>
      <c r="AA48" s="876">
        <f>AA47+AB47</f>
        <v>0</v>
      </c>
      <c r="AB48" s="876"/>
    </row>
  </sheetData>
  <sheetProtection algorithmName="SHA-512" hashValue="S1Q2/+0nZgf/JVHa5YaaYTt4Jo8ohZIQ2iSZQqsG0tgLTKCV5mqDpu5fMHTNQ9zg4P9+TnexIvWliVgUmJM8YQ==" saltValue="Td/PlOuUGX2/aO2AGm2VRQ==" spinCount="100000" sheet="1" objects="1" scenarios="1"/>
  <mergeCells count="71">
    <mergeCell ref="X47:Z47"/>
    <mergeCell ref="Y4:Z4"/>
    <mergeCell ref="Y48:Z48"/>
    <mergeCell ref="AA48:AB48"/>
    <mergeCell ref="L5:N5"/>
    <mergeCell ref="O5:Q5"/>
    <mergeCell ref="W5:Z5"/>
    <mergeCell ref="AA5:AB5"/>
    <mergeCell ref="C4:F4"/>
    <mergeCell ref="G4:J4"/>
    <mergeCell ref="B5:E5"/>
    <mergeCell ref="F5:H5"/>
    <mergeCell ref="I5:J5"/>
    <mergeCell ref="C1:F1"/>
    <mergeCell ref="G1:J1"/>
    <mergeCell ref="AB1:AC1"/>
    <mergeCell ref="AD1:AE1"/>
    <mergeCell ref="C2:F2"/>
    <mergeCell ref="G2:J2"/>
    <mergeCell ref="AA2:AA3"/>
    <mergeCell ref="C3:F3"/>
    <mergeCell ref="G3:J3"/>
    <mergeCell ref="W2:Z2"/>
    <mergeCell ref="Y3:Z3"/>
    <mergeCell ref="K3:L3"/>
    <mergeCell ref="K1:M1"/>
    <mergeCell ref="M3:V4"/>
    <mergeCell ref="K4:L4"/>
    <mergeCell ref="O1:V1"/>
    <mergeCell ref="B7:C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40:C40"/>
    <mergeCell ref="B46:C46"/>
    <mergeCell ref="B41:C41"/>
    <mergeCell ref="B42:C42"/>
    <mergeCell ref="B43:C43"/>
    <mergeCell ref="B44:C44"/>
    <mergeCell ref="B45:C45"/>
    <mergeCell ref="O2:V2"/>
    <mergeCell ref="B36:C36"/>
    <mergeCell ref="B37:C37"/>
    <mergeCell ref="B38:C38"/>
    <mergeCell ref="B39:C39"/>
    <mergeCell ref="B35:C3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1:C2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AA38"/>
  <sheetViews>
    <sheetView workbookViewId="0">
      <pane xSplit="26" ySplit="5" topLeftCell="AB6" activePane="bottomRight" state="frozen"/>
      <selection pane="topRight" activeCell="AA1" sqref="AA1"/>
      <selection pane="bottomLeft" activeCell="A6" sqref="A6"/>
      <selection pane="bottomRight" activeCell="V6" sqref="V6"/>
    </sheetView>
  </sheetViews>
  <sheetFormatPr defaultRowHeight="15" x14ac:dyDescent="0.25"/>
  <cols>
    <col min="1" max="1" width="3.7109375" customWidth="1"/>
    <col min="2" max="2" width="21.7109375" customWidth="1"/>
    <col min="3" max="3" width="3.7109375" customWidth="1"/>
    <col min="4" max="17" width="6.7109375" customWidth="1"/>
    <col min="18" max="18" width="7.7109375" customWidth="1"/>
    <col min="19" max="20" width="6.7109375" customWidth="1"/>
    <col min="21" max="21" width="7.7109375" customWidth="1"/>
    <col min="22" max="26" width="6.7109375" customWidth="1"/>
  </cols>
  <sheetData>
    <row r="1" spans="1:27" ht="9.9499999999999993" customHeight="1" x14ac:dyDescent="0.25">
      <c r="A1" s="936" t="s">
        <v>132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</row>
    <row r="2" spans="1:27" ht="9.9499999999999993" customHeight="1" thickBot="1" x14ac:dyDescent="0.3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936"/>
    </row>
    <row r="3" spans="1:27" ht="30" customHeight="1" thickTop="1" x14ac:dyDescent="0.25">
      <c r="A3" s="979" t="s">
        <v>30</v>
      </c>
      <c r="B3" s="974" t="s">
        <v>20</v>
      </c>
      <c r="C3" s="976" t="s">
        <v>147</v>
      </c>
      <c r="D3" s="944" t="s">
        <v>21</v>
      </c>
      <c r="E3" s="932"/>
      <c r="F3" s="932"/>
      <c r="G3" s="932" t="s">
        <v>22</v>
      </c>
      <c r="H3" s="932"/>
      <c r="I3" s="932"/>
      <c r="J3" s="932" t="s">
        <v>23</v>
      </c>
      <c r="K3" s="932"/>
      <c r="L3" s="932"/>
      <c r="M3" s="932" t="s">
        <v>24</v>
      </c>
      <c r="N3" s="932"/>
      <c r="O3" s="932"/>
      <c r="P3" s="932" t="s">
        <v>126</v>
      </c>
      <c r="Q3" s="932"/>
      <c r="R3" s="932"/>
      <c r="S3" s="932" t="s">
        <v>127</v>
      </c>
      <c r="T3" s="932"/>
      <c r="U3" s="932"/>
      <c r="V3" s="932" t="s">
        <v>26</v>
      </c>
      <c r="W3" s="932"/>
      <c r="X3" s="932"/>
      <c r="Y3" s="932" t="s">
        <v>34</v>
      </c>
      <c r="Z3" s="945" t="s">
        <v>27</v>
      </c>
    </row>
    <row r="4" spans="1:27" ht="24.95" customHeight="1" x14ac:dyDescent="0.25">
      <c r="A4" s="980"/>
      <c r="B4" s="975"/>
      <c r="C4" s="977"/>
      <c r="D4" s="947" t="s">
        <v>28</v>
      </c>
      <c r="E4" s="935"/>
      <c r="F4" s="935"/>
      <c r="G4" s="935" t="s">
        <v>28</v>
      </c>
      <c r="H4" s="935"/>
      <c r="I4" s="935"/>
      <c r="J4" s="935" t="s">
        <v>28</v>
      </c>
      <c r="K4" s="935"/>
      <c r="L4" s="935"/>
      <c r="M4" s="935" t="s">
        <v>28</v>
      </c>
      <c r="N4" s="935"/>
      <c r="O4" s="935"/>
      <c r="P4" s="935" t="s">
        <v>28</v>
      </c>
      <c r="Q4" s="935"/>
      <c r="R4" s="935"/>
      <c r="S4" s="935" t="s">
        <v>28</v>
      </c>
      <c r="T4" s="935"/>
      <c r="U4" s="935"/>
      <c r="V4" s="935" t="s">
        <v>28</v>
      </c>
      <c r="W4" s="935"/>
      <c r="X4" s="935"/>
      <c r="Y4" s="935"/>
      <c r="Z4" s="946"/>
    </row>
    <row r="5" spans="1:27" ht="24.95" customHeight="1" thickBot="1" x14ac:dyDescent="0.3">
      <c r="A5" s="980"/>
      <c r="B5" s="975"/>
      <c r="C5" s="978"/>
      <c r="D5" s="227" t="s">
        <v>0</v>
      </c>
      <c r="E5" s="228" t="s">
        <v>1</v>
      </c>
      <c r="F5" s="228" t="s">
        <v>29</v>
      </c>
      <c r="G5" s="228" t="s">
        <v>0</v>
      </c>
      <c r="H5" s="228" t="s">
        <v>1</v>
      </c>
      <c r="I5" s="228" t="s">
        <v>29</v>
      </c>
      <c r="J5" s="228" t="s">
        <v>0</v>
      </c>
      <c r="K5" s="228" t="s">
        <v>1</v>
      </c>
      <c r="L5" s="228" t="s">
        <v>29</v>
      </c>
      <c r="M5" s="228" t="s">
        <v>0</v>
      </c>
      <c r="N5" s="228" t="s">
        <v>1</v>
      </c>
      <c r="O5" s="228" t="s">
        <v>29</v>
      </c>
      <c r="P5" s="228" t="s">
        <v>0</v>
      </c>
      <c r="Q5" s="228" t="s">
        <v>1</v>
      </c>
      <c r="R5" s="228" t="s">
        <v>29</v>
      </c>
      <c r="S5" s="228" t="s">
        <v>0</v>
      </c>
      <c r="T5" s="228" t="s">
        <v>1</v>
      </c>
      <c r="U5" s="228" t="s">
        <v>29</v>
      </c>
      <c r="V5" s="228" t="s">
        <v>0</v>
      </c>
      <c r="W5" s="228" t="s">
        <v>1</v>
      </c>
      <c r="X5" s="228" t="s">
        <v>29</v>
      </c>
      <c r="Y5" s="228" t="s">
        <v>30</v>
      </c>
      <c r="Z5" s="251" t="s">
        <v>29</v>
      </c>
    </row>
    <row r="6" spans="1:27" ht="20.100000000000001" customHeight="1" x14ac:dyDescent="0.3">
      <c r="A6" s="491">
        <v>1</v>
      </c>
      <c r="B6" s="424" t="str">
        <f>'Perioda 1'!F6</f>
        <v xml:space="preserve"> Gjuhë shqipe</v>
      </c>
      <c r="C6" s="425" t="s">
        <v>120</v>
      </c>
      <c r="D6" s="426">
        <f>COUNTIFS('Perioda 2'!D7:D46,"M",'Perioda 2'!F7:F46,"5")</f>
        <v>0</v>
      </c>
      <c r="E6" s="426">
        <f>COUNTIFS('Perioda 2'!D7:D46,"F",'Perioda 2'!F7:F46,"5")</f>
        <v>0</v>
      </c>
      <c r="F6" s="427" t="e">
        <f>((D6+E6)*100)/'Perioda 2'!C3</f>
        <v>#DIV/0!</v>
      </c>
      <c r="G6" s="426">
        <f>COUNTIFS('Perioda 2'!D7:D46,"M",'Perioda 2'!F7:F46,"4")</f>
        <v>0</v>
      </c>
      <c r="H6" s="426">
        <f>COUNTIFS('Perioda 2'!D7:D46,"F",'Perioda 2'!F7:F46,"4")</f>
        <v>0</v>
      </c>
      <c r="I6" s="427" t="e">
        <f>((G6+H6)*100)/'Perioda 2'!C3</f>
        <v>#DIV/0!</v>
      </c>
      <c r="J6" s="426">
        <f>COUNTIFS('Perioda 2'!D7:D46,"M",'Perioda 2'!F7:F46,"3")</f>
        <v>0</v>
      </c>
      <c r="K6" s="426">
        <f>COUNTIFS('Perioda 2'!D7:D46,"F",'Perioda 2'!F7:F46,"3")</f>
        <v>0</v>
      </c>
      <c r="L6" s="427" t="e">
        <f>((J6+K6)*100)/'Perioda 2'!C3</f>
        <v>#DIV/0!</v>
      </c>
      <c r="M6" s="426">
        <f>COUNTIFS('Perioda 2'!D7:D46,"M",'Perioda 2'!F7:F46,"2")</f>
        <v>0</v>
      </c>
      <c r="N6" s="426">
        <f>COUNTIFS('Perioda 2'!D7:D46,"F",'Perioda 2'!F7:F46,"2")</f>
        <v>0</v>
      </c>
      <c r="O6" s="427" t="e">
        <f>((M6+N6)*100)/'Perioda 2'!C3</f>
        <v>#DIV/0!</v>
      </c>
      <c r="P6" s="426">
        <f t="shared" ref="P6:Q8" si="0">SUM(D6,G6,J6,M6)</f>
        <v>0</v>
      </c>
      <c r="Q6" s="426">
        <f t="shared" si="0"/>
        <v>0</v>
      </c>
      <c r="R6" s="427" t="e">
        <f>((P6+Q6)*100)/'Perioda 2'!C3</f>
        <v>#DIV/0!</v>
      </c>
      <c r="S6" s="428">
        <f>COUNTIFS('Perioda 2'!D7:D46,"M",'Perioda 2'!F7:F46,"1")</f>
        <v>0</v>
      </c>
      <c r="T6" s="428">
        <f>COUNTIFS('Perioda 2'!D7:D46,"F",'Perioda 2'!F7:F46,"1")</f>
        <v>0</v>
      </c>
      <c r="U6" s="427" t="e">
        <f>((S6+T6)*100)/'Perioda 2'!C3</f>
        <v>#DIV/0!</v>
      </c>
      <c r="V6" s="426">
        <f>COUNTIFS(Ditari!D5:D124,"M",Ditari!F5:F124,"0")</f>
        <v>0</v>
      </c>
      <c r="W6" s="426">
        <f>COUNTIFS(Ditari!D5:D124,"F",Ditari!F5:F124,"0")</f>
        <v>0</v>
      </c>
      <c r="X6" s="427" t="e">
        <f>((V6+W6)*100)/'Perioda 2'!C3</f>
        <v>#DIV/0!</v>
      </c>
      <c r="Y6" s="475">
        <f t="shared" ref="Y6:Y26" si="1">SUM(W6,V6,T6,S6,N6,M6,K6,J6,,H6,G6,E6,D6)</f>
        <v>0</v>
      </c>
      <c r="Z6" s="430" t="e">
        <f>((G35*(D6+E6))+(F35*(G6+H6))+(E35*(J6+K6))+(D35*(M6+N6))+(C35*(S6+T6)))/'Perioda 2'!K4</f>
        <v>#DIV/0!</v>
      </c>
      <c r="AA6" s="124"/>
    </row>
    <row r="7" spans="1:27" ht="20.100000000000001" customHeight="1" x14ac:dyDescent="0.25">
      <c r="A7" s="492">
        <v>2</v>
      </c>
      <c r="B7" s="432" t="str">
        <f>'Perioda 1'!G6</f>
        <v xml:space="preserve"> Gjuhë angleze</v>
      </c>
      <c r="C7" s="433" t="s">
        <v>120</v>
      </c>
      <c r="D7" s="434">
        <f>COUNTIFS('Perioda 2'!D7:D46,"M",'Perioda 2'!G7:G46,"5")</f>
        <v>0</v>
      </c>
      <c r="E7" s="434">
        <f>COUNTIFS('Perioda 2'!D7:D46,"F",'Perioda 2'!G7:G46,"5")</f>
        <v>0</v>
      </c>
      <c r="F7" s="435" t="e">
        <f>((D7+E7)*100)/'Perioda 2'!C3</f>
        <v>#DIV/0!</v>
      </c>
      <c r="G7" s="434">
        <f>COUNTIFS('Perioda 2'!D7:D46,"M",'Perioda 2'!G7:G46,"4")</f>
        <v>0</v>
      </c>
      <c r="H7" s="434">
        <f>COUNTIFS('Perioda 2'!D7:D46,"F",'Perioda 2'!G7:G46,"4")</f>
        <v>0</v>
      </c>
      <c r="I7" s="435" t="e">
        <f>((G7+H7)*100)/'Perioda 2'!C3</f>
        <v>#DIV/0!</v>
      </c>
      <c r="J7" s="434">
        <f>COUNTIFS('Perioda 2'!D7:D46,"M",'Perioda 2'!G7:G46,"3")</f>
        <v>0</v>
      </c>
      <c r="K7" s="434">
        <f>COUNTIFS('Perioda 2'!D7:D46,"F",'Perioda 2'!G7:G46,"3")</f>
        <v>0</v>
      </c>
      <c r="L7" s="435" t="e">
        <f>((J7+K7)*100)/'Perioda 2'!C3</f>
        <v>#DIV/0!</v>
      </c>
      <c r="M7" s="434">
        <f>COUNTIFS('Perioda 2'!D7:D46,"M",'Perioda 2'!G7:G46,"2")</f>
        <v>0</v>
      </c>
      <c r="N7" s="434">
        <f>COUNTIFS('Perioda 2'!D7:D46,"F",'Perioda 2'!G7:G46,"2")</f>
        <v>0</v>
      </c>
      <c r="O7" s="435" t="e">
        <f>((M7+N7)*100)/'Perioda 2'!C3</f>
        <v>#DIV/0!</v>
      </c>
      <c r="P7" s="434">
        <f t="shared" si="0"/>
        <v>0</v>
      </c>
      <c r="Q7" s="434">
        <f t="shared" si="0"/>
        <v>0</v>
      </c>
      <c r="R7" s="435" t="e">
        <f>((P7+Q7)*100)/'Perioda 2'!C3</f>
        <v>#DIV/0!</v>
      </c>
      <c r="S7" s="436">
        <f>COUNTIFS('Perioda 2'!D7:D46,"M",'Perioda 2'!G7:G46,"1")</f>
        <v>0</v>
      </c>
      <c r="T7" s="436">
        <f>COUNTIFS('Perioda 2'!D7:D46,"F",'Perioda 2'!G7:G46,"1")</f>
        <v>0</v>
      </c>
      <c r="U7" s="435" t="e">
        <f>((S7+T7)*100)/'Perioda 2'!C3</f>
        <v>#DIV/0!</v>
      </c>
      <c r="V7" s="434">
        <f>COUNTIFS(Ditari!D5:D124,"M",Ditari!G5:G124,"0")</f>
        <v>0</v>
      </c>
      <c r="W7" s="434">
        <f>COUNTIFS(Ditari!D5:D124,"F",Ditari!G5:G124,"0")</f>
        <v>0</v>
      </c>
      <c r="X7" s="435" t="e">
        <f>((V7+W7)*100)/'Perioda 2'!C3</f>
        <v>#DIV/0!</v>
      </c>
      <c r="Y7" s="442">
        <f t="shared" si="1"/>
        <v>0</v>
      </c>
      <c r="Z7" s="438" t="e">
        <f>((G35*(D7+E7))+(F35*(G7+H7))+(E35*(J7+K7))+(D35*(M7+N7))+(C35*(S7+T7)))/'Perioda 2'!K4</f>
        <v>#DIV/0!</v>
      </c>
    </row>
    <row r="8" spans="1:27" ht="20.100000000000001" customHeight="1" x14ac:dyDescent="0.25">
      <c r="A8" s="492">
        <v>3</v>
      </c>
      <c r="B8" s="432" t="str">
        <f>'Perioda 1'!H6</f>
        <v xml:space="preserve"> Gjuhë gjermane</v>
      </c>
      <c r="C8" s="433" t="s">
        <v>120</v>
      </c>
      <c r="D8" s="434">
        <f>COUNTIFS('Perioda 2'!D7:D46,"M",'Perioda 2'!H7:H46,"5")</f>
        <v>0</v>
      </c>
      <c r="E8" s="434">
        <f>COUNTIFS('Perioda 2'!D7:D46,"F",'Perioda 2'!H7:H46,"5")</f>
        <v>0</v>
      </c>
      <c r="F8" s="435" t="e">
        <f>((D8+E8)*100)/'Perioda 2'!C3</f>
        <v>#DIV/0!</v>
      </c>
      <c r="G8" s="434">
        <f>COUNTIFS('Perioda 2'!D7:D46,"M",'Perioda 2'!H7:H46,"4")</f>
        <v>0</v>
      </c>
      <c r="H8" s="434">
        <f>COUNTIFS('Perioda 2'!D7:D46,"F",'Perioda 2'!H7:H46,"4")</f>
        <v>0</v>
      </c>
      <c r="I8" s="435" t="e">
        <f>((G8+H8)*100)/'Perioda 2'!C3</f>
        <v>#DIV/0!</v>
      </c>
      <c r="J8" s="434">
        <f>COUNTIFS('Perioda 2'!D7:D46,"M",'Perioda 2'!H7:H46,"3")</f>
        <v>0</v>
      </c>
      <c r="K8" s="439">
        <f>COUNTIFS('Perioda 2'!D7:D46,"F",'Perioda 2'!H7:H46,"3")</f>
        <v>0</v>
      </c>
      <c r="L8" s="435" t="e">
        <f>((J8+K8)*100)/'Perioda 2'!C3</f>
        <v>#DIV/0!</v>
      </c>
      <c r="M8" s="434">
        <f>COUNTIFS('Perioda 2'!D7:D46,"M",'Perioda 2'!H7:H46,"2")</f>
        <v>0</v>
      </c>
      <c r="N8" s="440">
        <f>COUNTIFS('Perioda 2'!D7:D46,"F",'Perioda 2'!H7:H46,"2")</f>
        <v>0</v>
      </c>
      <c r="O8" s="435" t="e">
        <f>((M8+N8)*100)/'Perioda 2'!C3</f>
        <v>#DIV/0!</v>
      </c>
      <c r="P8" s="434">
        <f t="shared" si="0"/>
        <v>0</v>
      </c>
      <c r="Q8" s="434">
        <f t="shared" si="0"/>
        <v>0</v>
      </c>
      <c r="R8" s="435" t="e">
        <f>((P8+Q8)*100)/'Perioda 2'!C3</f>
        <v>#DIV/0!</v>
      </c>
      <c r="S8" s="436">
        <f>COUNTIFS('Perioda 2'!D7:D46,"M",'Perioda 2'!H7:H46,"1")</f>
        <v>0</v>
      </c>
      <c r="T8" s="436">
        <f>COUNTIFS('Perioda 2'!D7:D46,"F",'Perioda 2'!H7:H46,"1")</f>
        <v>0</v>
      </c>
      <c r="U8" s="435" t="e">
        <f>((S8+T8)*100)/'Perioda 2'!C3</f>
        <v>#DIV/0!</v>
      </c>
      <c r="V8" s="434">
        <f>COUNTIFS(Ditari!D5:D124,"M",Ditari!H5:H124,"0")</f>
        <v>0</v>
      </c>
      <c r="W8" s="434">
        <f>COUNTIFS(Ditari!D5:D124,"F",Ditari!H5:H124,"0")</f>
        <v>0</v>
      </c>
      <c r="X8" s="435" t="e">
        <f>((V8+W8)*100)/'Perioda 2'!C3</f>
        <v>#DIV/0!</v>
      </c>
      <c r="Y8" s="442">
        <f t="shared" si="1"/>
        <v>0</v>
      </c>
      <c r="Z8" s="438" t="e">
        <f>((G35*(D8+E8))+(F35*(G8+H8))+(E35*(J8+K8))+(D35*(M8+N8))+(C35*(S8+T8)))/'Perioda 2'!K4</f>
        <v>#DIV/0!</v>
      </c>
    </row>
    <row r="9" spans="1:27" ht="20.100000000000001" customHeight="1" thickBot="1" x14ac:dyDescent="0.3">
      <c r="A9" s="493">
        <v>4</v>
      </c>
      <c r="B9" s="458" t="str">
        <f>'Perioda 1'!I6</f>
        <v xml:space="preserve"> Gjuhë tjetër</v>
      </c>
      <c r="C9" s="459" t="s">
        <v>120</v>
      </c>
      <c r="D9" s="460">
        <f>COUNTIFS('Perioda 2'!D7:D46,"M",'Perioda 2'!I7:I46,"5")</f>
        <v>0</v>
      </c>
      <c r="E9" s="460">
        <f>COUNTIFS('Perioda 2'!D7:D46,"F",'Perioda 2'!I7:I46,"5")</f>
        <v>0</v>
      </c>
      <c r="F9" s="461" t="e">
        <f>((D9+E9)*100)/'Perioda 2'!C3</f>
        <v>#DIV/0!</v>
      </c>
      <c r="G9" s="460">
        <f>COUNTIFS('Perioda 2'!D7:D46,"M",'Perioda 2'!I7:I46,"4")</f>
        <v>0</v>
      </c>
      <c r="H9" s="460">
        <f>COUNTIFS('Perioda 2'!D7:D46,"F",'Perioda 2'!I7:I46,"4")</f>
        <v>0</v>
      </c>
      <c r="I9" s="461" t="e">
        <f>((G9+H9)*100)/'Perioda 2'!C3</f>
        <v>#DIV/0!</v>
      </c>
      <c r="J9" s="460">
        <f>COUNTIFS('Perioda 2'!D7:D46,"M",'Perioda 2'!I7:I46,"3")</f>
        <v>0</v>
      </c>
      <c r="K9" s="460">
        <f>COUNTIFS('Perioda 2'!D7:D46,"F",'Perioda 2'!I7:I46,"3")</f>
        <v>0</v>
      </c>
      <c r="L9" s="461" t="e">
        <f>((J9+K9)*100)/'Perioda 2'!C3</f>
        <v>#DIV/0!</v>
      </c>
      <c r="M9" s="460">
        <f>COUNTIFS('Perioda 2'!D7:D46,"M",'Perioda 2'!I7:I46,"2")</f>
        <v>0</v>
      </c>
      <c r="N9" s="460">
        <f>COUNTIFS('Perioda 2'!D7:D46,"F",'Perioda 2'!I7:I46,"2")</f>
        <v>0</v>
      </c>
      <c r="O9" s="461" t="e">
        <f>((M9+N9)*100)/'Perioda 2'!C3</f>
        <v>#DIV/0!</v>
      </c>
      <c r="P9" s="460">
        <f t="shared" ref="P9:Q24" si="2">SUM(D9,G9,J9,M9)</f>
        <v>0</v>
      </c>
      <c r="Q9" s="460">
        <f t="shared" si="2"/>
        <v>0</v>
      </c>
      <c r="R9" s="461" t="e">
        <f>((P9+Q9)*100)/'Perioda 2'!C3</f>
        <v>#DIV/0!</v>
      </c>
      <c r="S9" s="462">
        <f>COUNTIFS('Perioda 2'!D7:D46,"M",'Perioda 2'!I7:I46,"1")</f>
        <v>0</v>
      </c>
      <c r="T9" s="462">
        <f>COUNTIFS('Perioda 2'!D7:D46,"F",'Perioda 2'!I7:I46,"1")</f>
        <v>0</v>
      </c>
      <c r="U9" s="461" t="e">
        <f>((S9+T9)*100)/'Perioda 2'!C3</f>
        <v>#DIV/0!</v>
      </c>
      <c r="V9" s="460">
        <f>COUNTIFS(Ditari!D5:D124,"M",Ditari!I5:I124,"0")</f>
        <v>0</v>
      </c>
      <c r="W9" s="460">
        <f>COUNTIFS(Ditari!D5:D124,"F",Ditari!I5:I124,"0")</f>
        <v>0</v>
      </c>
      <c r="X9" s="461" t="e">
        <f>((V9+W9)*100)/'Perioda 2'!C3</f>
        <v>#DIV/0!</v>
      </c>
      <c r="Y9" s="476">
        <f t="shared" si="1"/>
        <v>0</v>
      </c>
      <c r="Z9" s="464" t="e">
        <f>((G35*(D9+E9))+(F35*(G9+H9))+(E35*(J9+K9))+(D35*(M9+N9))+(C35*(S9+T9)))/'Perioda 2'!K4</f>
        <v>#DIV/0!</v>
      </c>
    </row>
    <row r="10" spans="1:27" ht="20.100000000000001" customHeight="1" x14ac:dyDescent="0.25">
      <c r="A10" s="491">
        <v>5</v>
      </c>
      <c r="B10" s="424" t="str">
        <f>'Perioda 1'!J6</f>
        <v xml:space="preserve"> Art muzikor</v>
      </c>
      <c r="C10" s="425" t="s">
        <v>120</v>
      </c>
      <c r="D10" s="426">
        <f>COUNTIFS('Perioda 2'!D7:D46,"M",'Perioda 2'!J7:J46,"5")</f>
        <v>0</v>
      </c>
      <c r="E10" s="426">
        <f>COUNTIFS('Perioda 2'!D7:D46,"F",'Perioda 2'!J7:J46,"5")</f>
        <v>0</v>
      </c>
      <c r="F10" s="427" t="e">
        <f>((D10+E10)*100)/'Perioda 2'!C3</f>
        <v>#DIV/0!</v>
      </c>
      <c r="G10" s="426">
        <f>COUNTIFS('Perioda 2'!D7:D46,"M",'Perioda 2'!J7:J46,"4")</f>
        <v>0</v>
      </c>
      <c r="H10" s="426">
        <f>COUNTIFS('Perioda 2'!D7:D46,"F",'Perioda 2'!J7:J46,"4")</f>
        <v>0</v>
      </c>
      <c r="I10" s="427" t="e">
        <f>((G10+H10)*100)/'Perioda 2'!C3</f>
        <v>#DIV/0!</v>
      </c>
      <c r="J10" s="426">
        <f>COUNTIFS('Perioda 2'!D7:D46,"M",'Perioda 2'!J7:J46,"3")</f>
        <v>0</v>
      </c>
      <c r="K10" s="426">
        <f>COUNTIFS('Perioda 2'!D7:D46,"F",'Perioda 2'!J7:J46,"3")</f>
        <v>0</v>
      </c>
      <c r="L10" s="427" t="e">
        <f>((J10+K10)*100)/'Perioda 2'!C3</f>
        <v>#DIV/0!</v>
      </c>
      <c r="M10" s="426">
        <f>COUNTIFS('Perioda 2'!D7:D46,"M",'Perioda 2'!J7:J46,"2")</f>
        <v>0</v>
      </c>
      <c r="N10" s="426">
        <f>COUNTIFS('Perioda 2'!D7:D46,"F",'Perioda 2'!J7:J46,"2")</f>
        <v>0</v>
      </c>
      <c r="O10" s="427" t="e">
        <f>((M10+N10)*100)/'Perioda 2'!C3</f>
        <v>#DIV/0!</v>
      </c>
      <c r="P10" s="426">
        <f t="shared" si="2"/>
        <v>0</v>
      </c>
      <c r="Q10" s="426">
        <f t="shared" si="2"/>
        <v>0</v>
      </c>
      <c r="R10" s="427" t="e">
        <f>((P10+Q10)*100)/'Perioda 2'!C3</f>
        <v>#DIV/0!</v>
      </c>
      <c r="S10" s="428">
        <f>COUNTIFS('Perioda 2'!D7:D46,"M",'Perioda 2'!J7:J46,"1")</f>
        <v>0</v>
      </c>
      <c r="T10" s="428">
        <f>COUNTIFS('Perioda 2'!D7:D46,"F",'Perioda 2'!J7:J46,"1")</f>
        <v>0</v>
      </c>
      <c r="U10" s="427" t="e">
        <f>((S10+T10)*100)/'Perioda 2'!C3</f>
        <v>#DIV/0!</v>
      </c>
      <c r="V10" s="426">
        <f>COUNTIFS(Ditari!D5:D124,"M",Ditari!J5:J124,"0")</f>
        <v>0</v>
      </c>
      <c r="W10" s="426">
        <f>COUNTIFS(Ditari!D5:D124,"F",Ditari!J5:J124,"0")</f>
        <v>0</v>
      </c>
      <c r="X10" s="427" t="e">
        <f>((V10+W10)*100)/'Perioda 2'!C3</f>
        <v>#DIV/0!</v>
      </c>
      <c r="Y10" s="475">
        <f t="shared" si="1"/>
        <v>0</v>
      </c>
      <c r="Z10" s="430" t="e">
        <f>((G35*(D10+E10))+(F35*(G10+H10))+(E35*(J10+K10))+(D35*(M10+N10))+(C35*(S10+T10)))/'Perioda 2'!K4</f>
        <v>#DIV/0!</v>
      </c>
    </row>
    <row r="11" spans="1:27" ht="20.100000000000001" customHeight="1" thickBot="1" x14ac:dyDescent="0.3">
      <c r="A11" s="493">
        <v>6</v>
      </c>
      <c r="B11" s="458" t="str">
        <f>'Perioda 1'!K6</f>
        <v xml:space="preserve"> Art figurativ</v>
      </c>
      <c r="C11" s="459" t="s">
        <v>120</v>
      </c>
      <c r="D11" s="460">
        <f>COUNTIFS('Perioda 2'!D7:D46,"M",'Perioda 2'!K7:K46,"5")</f>
        <v>0</v>
      </c>
      <c r="E11" s="460">
        <f>COUNTIFS('Perioda 2'!D7:D46,"F",'Perioda 2'!K7:K46,"5")</f>
        <v>0</v>
      </c>
      <c r="F11" s="461" t="e">
        <f>((D11+E11)*100)/'Perioda 2'!C3</f>
        <v>#DIV/0!</v>
      </c>
      <c r="G11" s="460">
        <f>COUNTIFS('Perioda 2'!D7:D46,"M",'Perioda 2'!K7:K46,"4")</f>
        <v>0</v>
      </c>
      <c r="H11" s="460">
        <f>COUNTIFS('Perioda 2'!D7:D46,"F",'Perioda 2'!K7:K46,"4")</f>
        <v>0</v>
      </c>
      <c r="I11" s="461" t="e">
        <f>((G11+H11)*100)/'Perioda 2'!C3</f>
        <v>#DIV/0!</v>
      </c>
      <c r="J11" s="460">
        <f>COUNTIFS('Perioda 2'!D7:D46,"M",'Perioda 2'!K7:K46,"3")</f>
        <v>0</v>
      </c>
      <c r="K11" s="460">
        <f>COUNTIFS('Perioda 2'!D7:D46,"F",'Perioda 2'!K7:K46,"3")</f>
        <v>0</v>
      </c>
      <c r="L11" s="461" t="e">
        <f>((J11+K11)*100)/'Perioda 2'!C3</f>
        <v>#DIV/0!</v>
      </c>
      <c r="M11" s="460">
        <f>COUNTIFS('Perioda 2'!D7:D46,"M",'Perioda 2'!K7:K46,"2")</f>
        <v>0</v>
      </c>
      <c r="N11" s="460">
        <f>COUNTIFS('Perioda 2'!D7:D46,"F",'Perioda 2'!K7:K46,"2")</f>
        <v>0</v>
      </c>
      <c r="O11" s="461" t="e">
        <f>((M11+N11)*100)/'Perioda 2'!C3</f>
        <v>#DIV/0!</v>
      </c>
      <c r="P11" s="460">
        <f t="shared" si="2"/>
        <v>0</v>
      </c>
      <c r="Q11" s="460">
        <f t="shared" si="2"/>
        <v>0</v>
      </c>
      <c r="R11" s="461" t="e">
        <f>((P11+Q11)*100)/'Perioda 2'!C3</f>
        <v>#DIV/0!</v>
      </c>
      <c r="S11" s="462">
        <f>COUNTIFS('Perioda 2'!D7:D46,"M",'Perioda 2'!K7:K46,"1")</f>
        <v>0</v>
      </c>
      <c r="T11" s="462">
        <f>COUNTIFS('Perioda 2'!D7:D46,"F",'Perioda 2'!K7:K46,"1")</f>
        <v>0</v>
      </c>
      <c r="U11" s="461" t="e">
        <f>((S11+T11)*100)/'Perioda 2'!C3</f>
        <v>#DIV/0!</v>
      </c>
      <c r="V11" s="460">
        <f>COUNTIFS(Ditari!D5:D124,"M",Ditari!K5:K124,"0")</f>
        <v>0</v>
      </c>
      <c r="W11" s="460">
        <f>COUNTIFS(Ditari!D5:D124,"F",Ditari!K5:K124,"0")</f>
        <v>0</v>
      </c>
      <c r="X11" s="461" t="e">
        <f>((V11+W11)*100)/'Perioda 2'!C3</f>
        <v>#DIV/0!</v>
      </c>
      <c r="Y11" s="476">
        <f t="shared" si="1"/>
        <v>0</v>
      </c>
      <c r="Z11" s="464" t="e">
        <f>((G35*(D11+E11))+(F35*(G11+H11))+(E35*(J11+K11))+(D35*(M11+N11))+(C35*(S11+T11)))/'Perioda 2'!K4</f>
        <v>#DIV/0!</v>
      </c>
    </row>
    <row r="12" spans="1:27" ht="20.100000000000001" customHeight="1" thickBot="1" x14ac:dyDescent="0.3">
      <c r="A12" s="503">
        <v>7</v>
      </c>
      <c r="B12" s="468" t="str">
        <f>'Perioda 1'!L6</f>
        <v xml:space="preserve"> Matematikë</v>
      </c>
      <c r="C12" s="469" t="s">
        <v>120</v>
      </c>
      <c r="D12" s="470">
        <f>COUNTIFS('Perioda 2'!D7:D46,"M",'Perioda 2'!L7:L46,"5")</f>
        <v>0</v>
      </c>
      <c r="E12" s="470">
        <f>COUNTIFS('Perioda 2'!D7:D46,"F",'Perioda 2'!L7:L46,"5")</f>
        <v>0</v>
      </c>
      <c r="F12" s="471" t="e">
        <f>((D12+E12)*100)/'Perioda 2'!C3</f>
        <v>#DIV/0!</v>
      </c>
      <c r="G12" s="470">
        <f>COUNTIFS('Perioda 2'!D7:D46,"M",'Perioda 2'!L7:L46,"4")</f>
        <v>0</v>
      </c>
      <c r="H12" s="470">
        <f>COUNTIFS('Perioda 2'!D7:D46,"F",'Perioda 2'!L7:L46,"4")</f>
        <v>0</v>
      </c>
      <c r="I12" s="471" t="e">
        <f>((G12+H12)*100)/'Perioda 2'!C3</f>
        <v>#DIV/0!</v>
      </c>
      <c r="J12" s="470">
        <f>COUNTIFS('Perioda 2'!D7:D46,"M",'Perioda 2'!L7:L46,"3")</f>
        <v>0</v>
      </c>
      <c r="K12" s="470">
        <f>COUNTIFS('Perioda 2'!D7:D46,"F",'Perioda 2'!L7:L46,"3")</f>
        <v>0</v>
      </c>
      <c r="L12" s="471" t="e">
        <f>((J12+K12)*100)/'Perioda 2'!C3</f>
        <v>#DIV/0!</v>
      </c>
      <c r="M12" s="470">
        <f>COUNTIFS('Perioda 2'!D7:D46,"M",'Perioda 2'!L7:L46,"2")</f>
        <v>0</v>
      </c>
      <c r="N12" s="470">
        <f>COUNTIFS('Perioda 2'!D7:D46,"F",'Perioda 2'!L7:L46,"2")</f>
        <v>0</v>
      </c>
      <c r="O12" s="471" t="e">
        <f>((M12+N12)*100)/'Perioda 2'!C3</f>
        <v>#DIV/0!</v>
      </c>
      <c r="P12" s="470">
        <f t="shared" si="2"/>
        <v>0</v>
      </c>
      <c r="Q12" s="470">
        <f t="shared" si="2"/>
        <v>0</v>
      </c>
      <c r="R12" s="471" t="e">
        <f>((P12+Q12)*100)/'Perioda 2'!C3</f>
        <v>#DIV/0!</v>
      </c>
      <c r="S12" s="504">
        <f>COUNTIFS('Perioda 2'!D7:D46,"M",'Perioda 2'!L7:L46,"1")</f>
        <v>0</v>
      </c>
      <c r="T12" s="504">
        <f>COUNTIFS('Perioda 2'!D7:D46,"F",'Perioda 2'!L7:L46,"1")</f>
        <v>0</v>
      </c>
      <c r="U12" s="471" t="e">
        <f>((S12+T12)*100)/'Perioda 2'!C3</f>
        <v>#DIV/0!</v>
      </c>
      <c r="V12" s="470">
        <f>COUNTIFS(Ditari!D5:D124,"M",Ditari!L5:L124,"0")</f>
        <v>0</v>
      </c>
      <c r="W12" s="470">
        <f>COUNTIFS(Ditari!D5:D124,"F",Ditari!L5:L124,"0")</f>
        <v>0</v>
      </c>
      <c r="X12" s="471" t="e">
        <f>((V12+W12)*100)/'Perioda 2'!C3</f>
        <v>#DIV/0!</v>
      </c>
      <c r="Y12" s="483">
        <f t="shared" si="1"/>
        <v>0</v>
      </c>
      <c r="Z12" s="473" t="e">
        <f>((G35*(D12+E12))+(F35*(G12+H12))+(E35*(J12+K12))+(D35*(M12+N12))+(C35*(S12+T12)))/'Perioda 2'!K4</f>
        <v>#DIV/0!</v>
      </c>
    </row>
    <row r="13" spans="1:27" ht="20.100000000000001" customHeight="1" x14ac:dyDescent="0.25">
      <c r="A13" s="491">
        <v>8</v>
      </c>
      <c r="B13" s="424" t="str">
        <f>'Perioda 1'!M6</f>
        <v xml:space="preserve"> Biologji</v>
      </c>
      <c r="C13" s="425" t="s">
        <v>120</v>
      </c>
      <c r="D13" s="426">
        <f>COUNTIFS('Perioda 2'!D7:D46,"M",'Perioda 2'!M7:M46,"5")</f>
        <v>0</v>
      </c>
      <c r="E13" s="426">
        <f>COUNTIFS('Perioda 2'!D7:D46,"F",'Perioda 2'!M7:M46,"5")</f>
        <v>0</v>
      </c>
      <c r="F13" s="427" t="e">
        <f>((D13+E13)*100)/'Perioda 2'!C3</f>
        <v>#DIV/0!</v>
      </c>
      <c r="G13" s="426">
        <f>COUNTIFS('Perioda 2'!D7:D46,"M",'Perioda 2'!M7:M46,"4")</f>
        <v>0</v>
      </c>
      <c r="H13" s="426">
        <f>COUNTIFS('Perioda 2'!D7:D46,"F",'Perioda 2'!M7:M46,"4")</f>
        <v>0</v>
      </c>
      <c r="I13" s="427" t="e">
        <f>((G13+H13)*100)/'Perioda 2'!C3</f>
        <v>#DIV/0!</v>
      </c>
      <c r="J13" s="426">
        <f>COUNTIFS('Perioda 2'!D7:D46,"M",'Perioda 2'!M7:M46,"3")</f>
        <v>0</v>
      </c>
      <c r="K13" s="426">
        <f>COUNTIFS('Perioda 2'!D7:D46,"F",'Perioda 2'!M7:M46,"3")</f>
        <v>0</v>
      </c>
      <c r="L13" s="427" t="e">
        <f>((J13+K13)*100)/'Perioda 2'!C3</f>
        <v>#DIV/0!</v>
      </c>
      <c r="M13" s="426">
        <f>COUNTIFS('Perioda 2'!D7:D46,"M",'Perioda 2'!M7:M46,"2")</f>
        <v>0</v>
      </c>
      <c r="N13" s="426">
        <f>COUNTIFS('Perioda 2'!D7:D46,"F",'Perioda 2'!M7:M46,"2")</f>
        <v>0</v>
      </c>
      <c r="O13" s="427" t="e">
        <f>((M13+N13)*100)/'Perioda 2'!C3</f>
        <v>#DIV/0!</v>
      </c>
      <c r="P13" s="426">
        <f t="shared" si="2"/>
        <v>0</v>
      </c>
      <c r="Q13" s="426">
        <f t="shared" si="2"/>
        <v>0</v>
      </c>
      <c r="R13" s="427" t="e">
        <f>((P13+Q13)*100)/'Perioda 2'!C3</f>
        <v>#DIV/0!</v>
      </c>
      <c r="S13" s="428">
        <f>COUNTIFS('Perioda 2'!D7:D46,"M",'Perioda 2'!M7:M46,"1")</f>
        <v>0</v>
      </c>
      <c r="T13" s="428">
        <f>COUNTIFS('Perioda 2'!D7:D46,"F",'Perioda 2'!M7:M46,"1")</f>
        <v>0</v>
      </c>
      <c r="U13" s="427" t="e">
        <f>((S13+T13)*100)/'Perioda 2'!C3</f>
        <v>#DIV/0!</v>
      </c>
      <c r="V13" s="426">
        <f>COUNTIFS(Ditari!D5:D124,"M",Ditari!M5:M124,"0")</f>
        <v>0</v>
      </c>
      <c r="W13" s="426">
        <f>COUNTIFS(Ditari!D5:D124,"F",Ditari!M5:M124,"0")</f>
        <v>0</v>
      </c>
      <c r="X13" s="427" t="e">
        <f>((V13+W13)*100)/'Perioda 2'!C3</f>
        <v>#DIV/0!</v>
      </c>
      <c r="Y13" s="475">
        <f t="shared" si="1"/>
        <v>0</v>
      </c>
      <c r="Z13" s="430" t="e">
        <f>((G35*(D13+E13))+(F35*(G13+H13))+(E35*(J13+K13))+(D35*(M13+N13))+(C35*(S13+T13)))/'Perioda 2'!K4</f>
        <v>#DIV/0!</v>
      </c>
    </row>
    <row r="14" spans="1:27" ht="20.100000000000001" customHeight="1" x14ac:dyDescent="0.25">
      <c r="A14" s="492">
        <v>9</v>
      </c>
      <c r="B14" s="432" t="str">
        <f>'Perioda 1'!N6</f>
        <v xml:space="preserve"> Fizikë</v>
      </c>
      <c r="C14" s="433" t="s">
        <v>120</v>
      </c>
      <c r="D14" s="434">
        <f>COUNTIFS('Perioda 2'!D7:D46,"M",'Perioda 2'!N7:N46,"5")</f>
        <v>0</v>
      </c>
      <c r="E14" s="434">
        <f>COUNTIFS('Perioda 2'!D7:D46,"F",'Perioda 2'!N7:N46,"5")</f>
        <v>0</v>
      </c>
      <c r="F14" s="435" t="e">
        <f>((D14+E14)*100)/'Perioda 2'!C3</f>
        <v>#DIV/0!</v>
      </c>
      <c r="G14" s="434">
        <f>COUNTIFS('Perioda 2'!D7:D46,"M",'Perioda 2'!N7:N46,"4")</f>
        <v>0</v>
      </c>
      <c r="H14" s="434">
        <f>COUNTIFS('Perioda 2'!D7:D46,"F",'Perioda 2'!N7:N46,"4")</f>
        <v>0</v>
      </c>
      <c r="I14" s="435" t="e">
        <f>((G14+H14)*100)/'Perioda 2'!C3</f>
        <v>#DIV/0!</v>
      </c>
      <c r="J14" s="434">
        <f>COUNTIFS('Perioda 2'!D7:D46,"M",'Perioda 2'!N7:N46,"3")</f>
        <v>0</v>
      </c>
      <c r="K14" s="434">
        <f>COUNTIFS('Perioda 2'!D7:D46,"F",'Perioda 2'!N7:N46,"3")</f>
        <v>0</v>
      </c>
      <c r="L14" s="435" t="e">
        <f>((J14+K14)*100)/'Perioda 2'!C3</f>
        <v>#DIV/0!</v>
      </c>
      <c r="M14" s="434">
        <f>COUNTIFS('Perioda 2'!D7:D46,"M",'Perioda 2'!N7:N46,"2")</f>
        <v>0</v>
      </c>
      <c r="N14" s="434">
        <f>COUNTIFS('Perioda 2'!D7:D46,"F",'Perioda 2'!N7:N46,"2")</f>
        <v>0</v>
      </c>
      <c r="O14" s="435" t="e">
        <f>((M14+N14)*100)/'Perioda 2'!C3</f>
        <v>#DIV/0!</v>
      </c>
      <c r="P14" s="434">
        <f t="shared" si="2"/>
        <v>0</v>
      </c>
      <c r="Q14" s="434">
        <f t="shared" si="2"/>
        <v>0</v>
      </c>
      <c r="R14" s="435" t="e">
        <f>((P14+Q14)*100)/'Perioda 2'!C3</f>
        <v>#DIV/0!</v>
      </c>
      <c r="S14" s="436">
        <f>COUNTIFS('Perioda 2'!D7:D46,"M",'Perioda 2'!N7:N46,"1")</f>
        <v>0</v>
      </c>
      <c r="T14" s="436">
        <f>COUNTIFS('Perioda 2'!D7:D46,"F",'Perioda 2'!N7:N46,"1")</f>
        <v>0</v>
      </c>
      <c r="U14" s="435" t="e">
        <f>((S14+T14)*100)/'Perioda 2'!C3</f>
        <v>#DIV/0!</v>
      </c>
      <c r="V14" s="434">
        <f>COUNTIFS(Ditari!D5:D124,"M",Ditari!N5:N124,"0")</f>
        <v>0</v>
      </c>
      <c r="W14" s="434">
        <f>COUNTIFS(Ditari!D5:D124,"F",Ditari!N5:N124,"0")</f>
        <v>0</v>
      </c>
      <c r="X14" s="435" t="e">
        <f>((V14+W14)*100)/'Perioda 2'!C3</f>
        <v>#DIV/0!</v>
      </c>
      <c r="Y14" s="442">
        <f t="shared" si="1"/>
        <v>0</v>
      </c>
      <c r="Z14" s="438" t="e">
        <f>((G35*(D14+E14))+(F35*(G14+H14))+(E35*(J14+K14))+(D35*(M14+N14))+(C35*(S14+T14)))/'Perioda 2'!K4</f>
        <v>#DIV/0!</v>
      </c>
    </row>
    <row r="15" spans="1:27" ht="20.100000000000001" customHeight="1" x14ac:dyDescent="0.25">
      <c r="A15" s="492">
        <v>10</v>
      </c>
      <c r="B15" s="432" t="str">
        <f>'Perioda 1'!O6</f>
        <v xml:space="preserve"> Kimi</v>
      </c>
      <c r="C15" s="433" t="s">
        <v>120</v>
      </c>
      <c r="D15" s="434">
        <f>COUNTIFS('Perioda 2'!D7:D46,"M",'Perioda 2'!O7:O46,"5")</f>
        <v>0</v>
      </c>
      <c r="E15" s="434">
        <f>COUNTIFS('Perioda 2'!D7:D46,"F",'Perioda 2'!O7:O46,"5")</f>
        <v>0</v>
      </c>
      <c r="F15" s="435" t="e">
        <f>((D15+E15)*100)/'Perioda 2'!C3</f>
        <v>#DIV/0!</v>
      </c>
      <c r="G15" s="434">
        <f>COUNTIFS('Perioda 2'!D7:D46,"M",'Perioda 2'!O7:O46,"4")</f>
        <v>0</v>
      </c>
      <c r="H15" s="434">
        <f>COUNTIFS('Perioda 2'!D7:D46,"F",'Perioda 2'!O7:O46,"4")</f>
        <v>0</v>
      </c>
      <c r="I15" s="435" t="e">
        <f>((G15+H15)*100)/'Perioda 2'!C3</f>
        <v>#DIV/0!</v>
      </c>
      <c r="J15" s="434">
        <f>COUNTIFS('Perioda 2'!D7:D46,"M",'Perioda 2'!O7:O46,"3")</f>
        <v>0</v>
      </c>
      <c r="K15" s="434">
        <f>COUNTIFS('Perioda 2'!D7:D46,"F",'Perioda 2'!O7:O46,"3")</f>
        <v>0</v>
      </c>
      <c r="L15" s="435" t="e">
        <f>((J15+K15)*100)/'Perioda 2'!C3</f>
        <v>#DIV/0!</v>
      </c>
      <c r="M15" s="434">
        <f>COUNTIFS('Perioda 2'!D7:D46,"M",'Perioda 2'!O7:O46,"2")</f>
        <v>0</v>
      </c>
      <c r="N15" s="434">
        <f>COUNTIFS('Perioda 2'!D7:D46,"F",'Perioda 2'!O7:O46,"2")</f>
        <v>0</v>
      </c>
      <c r="O15" s="435" t="e">
        <f>((M15+N15)*100)/'Perioda 2'!C3</f>
        <v>#DIV/0!</v>
      </c>
      <c r="P15" s="434">
        <f t="shared" si="2"/>
        <v>0</v>
      </c>
      <c r="Q15" s="434">
        <f t="shared" si="2"/>
        <v>0</v>
      </c>
      <c r="R15" s="435" t="e">
        <f>((P15+Q15)*100)/'Perioda 2'!C3</f>
        <v>#DIV/0!</v>
      </c>
      <c r="S15" s="436">
        <f>COUNTIFS('Perioda 2'!D7:D46,"M",'Perioda 2'!O7:O46,"1")</f>
        <v>0</v>
      </c>
      <c r="T15" s="436">
        <f>COUNTIFS('Perioda 2'!D7:D46,"F",'Perioda 2'!O7:O46,"1")</f>
        <v>0</v>
      </c>
      <c r="U15" s="435" t="e">
        <f>((S15+T15)*100)/'Perioda 2'!C3</f>
        <v>#DIV/0!</v>
      </c>
      <c r="V15" s="434">
        <f>COUNTIFS(Ditari!D5:D124,"M",Ditari!O5:O124,"0")</f>
        <v>0</v>
      </c>
      <c r="W15" s="434">
        <f>COUNTIFS(Ditari!D5:D124,"F",Ditari!O5:O124,"0")</f>
        <v>0</v>
      </c>
      <c r="X15" s="435" t="e">
        <f>((V15+W15)*100)/'Perioda 2'!C3</f>
        <v>#DIV/0!</v>
      </c>
      <c r="Y15" s="442">
        <f t="shared" si="1"/>
        <v>0</v>
      </c>
      <c r="Z15" s="438" t="e">
        <f>((G35*(D15+E15))+(F35*(G15+H15))+(E35*(J15+K15))+(D35*(M15+N15))+(C35*(S15+T15)))/'Perioda 2'!K4</f>
        <v>#DIV/0!</v>
      </c>
    </row>
    <row r="16" spans="1:27" ht="20.100000000000001" customHeight="1" x14ac:dyDescent="0.25">
      <c r="A16" s="492">
        <v>11</v>
      </c>
      <c r="B16" s="449" t="str">
        <f>'Perioda 1'!P6</f>
        <v xml:space="preserve"> Astronomi</v>
      </c>
      <c r="C16" s="433" t="s">
        <v>120</v>
      </c>
      <c r="D16" s="434">
        <f>COUNTIFS('Perioda 2'!D7:D46,"M",'Perioda 2'!P7:P46,"5")</f>
        <v>0</v>
      </c>
      <c r="E16" s="434">
        <f>COUNTIFS('Perioda 2'!D7:D46,"F",'Perioda 2'!P7:P46,"5")</f>
        <v>0</v>
      </c>
      <c r="F16" s="435" t="e">
        <f>((D16+E16)*100)/'Perioda 2'!C3</f>
        <v>#DIV/0!</v>
      </c>
      <c r="G16" s="434">
        <f>COUNTIFS('Perioda 2'!D7:D46,"M",'Perioda 2'!P7:P46,"4")</f>
        <v>0</v>
      </c>
      <c r="H16" s="434">
        <f>COUNTIFS('Perioda 2'!D7:D46,"F",'Perioda 2'!P7:P46,"4")</f>
        <v>0</v>
      </c>
      <c r="I16" s="435" t="e">
        <f>((G16+H16)*100)/'Perioda 2'!C3</f>
        <v>#DIV/0!</v>
      </c>
      <c r="J16" s="434">
        <f>COUNTIFS('Perioda 2'!D7:D46,"M",'Perioda 2'!P7:P46,"3")</f>
        <v>0</v>
      </c>
      <c r="K16" s="434">
        <f>COUNTIFS('Perioda 2'!D7:D46,"F",'Perioda 2'!P7:P46,"3")</f>
        <v>0</v>
      </c>
      <c r="L16" s="435" t="e">
        <f>((J16+K16)*100)/'Perioda 2'!C3</f>
        <v>#DIV/0!</v>
      </c>
      <c r="M16" s="434">
        <f>COUNTIFS('Perioda 2'!D7:D46,"M",'Perioda 2'!P7:P46,"2")</f>
        <v>0</v>
      </c>
      <c r="N16" s="434">
        <f>COUNTIFS('Perioda 2'!D7:D46,"F",'Perioda 2'!P7:P46,"2")</f>
        <v>0</v>
      </c>
      <c r="O16" s="435" t="e">
        <f>((M16+N16)*100)/'Perioda 2'!C3</f>
        <v>#DIV/0!</v>
      </c>
      <c r="P16" s="434">
        <f t="shared" si="2"/>
        <v>0</v>
      </c>
      <c r="Q16" s="434">
        <f t="shared" si="2"/>
        <v>0</v>
      </c>
      <c r="R16" s="435" t="e">
        <f>((P16+Q16)*100)/'Perioda 2'!C3</f>
        <v>#DIV/0!</v>
      </c>
      <c r="S16" s="436">
        <f>COUNTIFS('Perioda 2'!D7:D46,"M",'Perioda 2'!P7:P46,"1")</f>
        <v>0</v>
      </c>
      <c r="T16" s="436">
        <f>COUNTIFS('Perioda 2'!D7:D46,"F",'Perioda 2'!P7:P46,"1")</f>
        <v>0</v>
      </c>
      <c r="U16" s="435" t="e">
        <f>((S16+T16)*100)/'Perioda 2'!C3</f>
        <v>#DIV/0!</v>
      </c>
      <c r="V16" s="434">
        <f>COUNTIFS(Ditari!D5:D124,"M",Ditari!P5:P124,"0")</f>
        <v>0</v>
      </c>
      <c r="W16" s="434">
        <f>COUNTIFS(Ditari!D5:D124,"F",Ditari!P5:P124,"0")</f>
        <v>0</v>
      </c>
      <c r="X16" s="435" t="e">
        <f>((V16+W16)*100)/'Perioda 2'!C3</f>
        <v>#DIV/0!</v>
      </c>
      <c r="Y16" s="442">
        <f t="shared" si="1"/>
        <v>0</v>
      </c>
      <c r="Z16" s="438" t="e">
        <f>((G35*(D16+E16))+(F35*(G16+H16))+(E35*(J16+K16))+(D35*(M16+N16))+(C35*(S16+T16)))/'Perioda 2'!K4</f>
        <v>#DIV/0!</v>
      </c>
    </row>
    <row r="17" spans="1:26" ht="20.100000000000001" customHeight="1" thickBot="1" x14ac:dyDescent="0.3">
      <c r="A17" s="493">
        <v>12</v>
      </c>
      <c r="B17" s="477" t="str">
        <f>'Perioda 1'!Q6</f>
        <v xml:space="preserve"> Gjeografi</v>
      </c>
      <c r="C17" s="459" t="s">
        <v>120</v>
      </c>
      <c r="D17" s="460">
        <f>COUNTIFS('Perioda 2'!D7:D46,"M",'Perioda 2'!Q7:Q46,"5")</f>
        <v>0</v>
      </c>
      <c r="E17" s="460">
        <f>COUNTIFS('Perioda 2'!D7:D46,"F",'Perioda 2'!Q7:Q46,"5")</f>
        <v>0</v>
      </c>
      <c r="F17" s="461" t="e">
        <f>((D17+E17)*100)/'Perioda 2'!C3</f>
        <v>#DIV/0!</v>
      </c>
      <c r="G17" s="460">
        <f>COUNTIFS('Perioda 2'!D7:D46,"M",'Perioda 2'!Q7:Q46,"4")</f>
        <v>0</v>
      </c>
      <c r="H17" s="460">
        <f>COUNTIFS('Perioda 2'!D7:D46,"F",'Perioda 2'!Q7:Q46,"4")</f>
        <v>0</v>
      </c>
      <c r="I17" s="461" t="e">
        <f>((G17+H17)*100)/'Perioda 2'!C3</f>
        <v>#DIV/0!</v>
      </c>
      <c r="J17" s="460">
        <f>COUNTIFS('Perioda 2'!D7:D46,"M",'Perioda 2'!Q7:Q46,"3")</f>
        <v>0</v>
      </c>
      <c r="K17" s="460">
        <f>COUNTIFS('Perioda 2'!D7:D46,"F",'Perioda 2'!Q7:Q46,"3")</f>
        <v>0</v>
      </c>
      <c r="L17" s="461" t="e">
        <f>((J17+K17)*100)/'Perioda 2'!C3</f>
        <v>#DIV/0!</v>
      </c>
      <c r="M17" s="460">
        <f>COUNTIFS('Perioda 2'!D7:D46,"M",'Perioda 2'!Q7:Q46,"2")</f>
        <v>0</v>
      </c>
      <c r="N17" s="460">
        <f>COUNTIFS('Perioda 2'!D7:D46,"F",'Perioda 2'!Q7:Q46,"2")</f>
        <v>0</v>
      </c>
      <c r="O17" s="461" t="e">
        <f>((M17+N17)*100)/'Perioda 2'!C3</f>
        <v>#DIV/0!</v>
      </c>
      <c r="P17" s="460">
        <f t="shared" si="2"/>
        <v>0</v>
      </c>
      <c r="Q17" s="460">
        <f t="shared" si="2"/>
        <v>0</v>
      </c>
      <c r="R17" s="461" t="e">
        <f>((P17+Q17)*100)/'Perioda 2'!C3</f>
        <v>#DIV/0!</v>
      </c>
      <c r="S17" s="462">
        <f>COUNTIFS('Perioda 2'!D7:D46,"M",'Perioda 2'!Q7:Q46,"1")</f>
        <v>0</v>
      </c>
      <c r="T17" s="462">
        <f>COUNTIFS('Perioda 2'!D7:D46,"F",'Perioda 2'!Q7:Q46,"1")</f>
        <v>0</v>
      </c>
      <c r="U17" s="461" t="e">
        <f>((S17+T17)*100)/'Perioda 2'!C3</f>
        <v>#DIV/0!</v>
      </c>
      <c r="V17" s="460">
        <f>COUNTIFS(Ditari!D5:D124,"M",Ditari!Q5:Q124,"0")</f>
        <v>0</v>
      </c>
      <c r="W17" s="460">
        <f>COUNTIFS(Ditari!D5:D124,"F",Ditari!Q5:Q124,"0")</f>
        <v>0</v>
      </c>
      <c r="X17" s="461" t="e">
        <f>((V17+W17)*100)/'Perioda 2'!C3</f>
        <v>#DIV/0!</v>
      </c>
      <c r="Y17" s="476">
        <f t="shared" si="1"/>
        <v>0</v>
      </c>
      <c r="Z17" s="464" t="e">
        <f>((G35*(D17+E17))+(F35*(G17+H17))+(E35*(J17+K17))+(D35*(M17+N17))+(C35*(S17+T17)))/'Perioda 2'!K4</f>
        <v>#DIV/0!</v>
      </c>
    </row>
    <row r="18" spans="1:26" ht="20.100000000000001" customHeight="1" x14ac:dyDescent="0.25">
      <c r="A18" s="491">
        <v>13</v>
      </c>
      <c r="B18" s="505" t="str">
        <f>'Perioda 1'!R6</f>
        <v xml:space="preserve"> Edukatë qytetare</v>
      </c>
      <c r="C18" s="425" t="s">
        <v>120</v>
      </c>
      <c r="D18" s="426">
        <f>COUNTIFS('Perioda 2'!D7:D46,"M",'Perioda 2'!R7:R46,"5")</f>
        <v>0</v>
      </c>
      <c r="E18" s="426">
        <f>COUNTIFS('Perioda 2'!D7:D46,"F",'Perioda 2'!R7:R46,"5")</f>
        <v>0</v>
      </c>
      <c r="F18" s="427" t="e">
        <f>((D18+E18)*100)/'Perioda 2'!C3</f>
        <v>#DIV/0!</v>
      </c>
      <c r="G18" s="426">
        <f>COUNTIFS('Perioda 2'!D7:D46,"M",'Perioda 2'!R7:R46,"4")</f>
        <v>0</v>
      </c>
      <c r="H18" s="426">
        <f>COUNTIFS('Perioda 2'!D7:D46,"F",'Perioda 2'!R7:R46,"4")</f>
        <v>0</v>
      </c>
      <c r="I18" s="427" t="e">
        <f>((G18+H18)*100)/'Perioda 2'!C3</f>
        <v>#DIV/0!</v>
      </c>
      <c r="J18" s="426">
        <f>COUNTIFS('Perioda 2'!D7:D46,"M",'Perioda 2'!R7:R46,"3")</f>
        <v>0</v>
      </c>
      <c r="K18" s="426">
        <f>COUNTIFS('Perioda 2'!D7:D46,"F",'Perioda 2'!R7:R46,"3")</f>
        <v>0</v>
      </c>
      <c r="L18" s="427" t="e">
        <f>((J18+K18)*100)/'Perioda 2'!C3</f>
        <v>#DIV/0!</v>
      </c>
      <c r="M18" s="426">
        <f>COUNTIFS('Perioda 2'!D7:D46,"M",'Perioda 2'!R7:R46,"2")</f>
        <v>0</v>
      </c>
      <c r="N18" s="426">
        <f>COUNTIFS('Perioda 2'!D7:D46,"F",'Perioda 2'!R7:R46,"2")</f>
        <v>0</v>
      </c>
      <c r="O18" s="427" t="e">
        <f>((M18+N18)*100)/'Perioda 2'!C3</f>
        <v>#DIV/0!</v>
      </c>
      <c r="P18" s="426">
        <f t="shared" si="2"/>
        <v>0</v>
      </c>
      <c r="Q18" s="426">
        <f t="shared" si="2"/>
        <v>0</v>
      </c>
      <c r="R18" s="427" t="e">
        <f>((P18+Q18)*100)/'Perioda 2'!C3</f>
        <v>#DIV/0!</v>
      </c>
      <c r="S18" s="428">
        <f>COUNTIFS('Perioda 2'!D7:D46,"M",'Perioda 2'!R7:R46,"1")</f>
        <v>0</v>
      </c>
      <c r="T18" s="428">
        <f>COUNTIFS('Perioda 2'!D7:D46,"F",'Perioda 2'!R7:R46,"1")</f>
        <v>0</v>
      </c>
      <c r="U18" s="427" t="e">
        <f>((S18+T18)*100)/'Perioda 2'!C3</f>
        <v>#DIV/0!</v>
      </c>
      <c r="V18" s="426">
        <f>COUNTIFS(Ditari!D5:D124,"M",Ditari!R5:R124,"0")</f>
        <v>0</v>
      </c>
      <c r="W18" s="426">
        <f>COUNTIFS(Ditari!D5:D124,"F",Ditari!R5:R124,"0")</f>
        <v>0</v>
      </c>
      <c r="X18" s="427" t="e">
        <f>((V18+W18)*100)/'Perioda 2'!C3</f>
        <v>#DIV/0!</v>
      </c>
      <c r="Y18" s="429">
        <f>SUM(W18,V18,T18,S18,N18,M18,K18,J18,,H18,G18,E18,D18)</f>
        <v>0</v>
      </c>
      <c r="Z18" s="430" t="e">
        <f>((G35*(D18+E18))+(F35*(G18+H18))+(E35*(J18+K18))+(D35*(M18+N18))+(C35*(S18+T18)))/'Perioda 2'!K4</f>
        <v>#DIV/0!</v>
      </c>
    </row>
    <row r="19" spans="1:26" ht="20.100000000000001" customHeight="1" x14ac:dyDescent="0.25">
      <c r="A19" s="492">
        <v>14</v>
      </c>
      <c r="B19" s="449" t="str">
        <f>'Perioda 1'!S6</f>
        <v xml:space="preserve"> Histori</v>
      </c>
      <c r="C19" s="433" t="s">
        <v>120</v>
      </c>
      <c r="D19" s="434">
        <f>COUNTIFS('Perioda 2'!D7:D46,"M",'Perioda 2'!S7:S46,"5")</f>
        <v>0</v>
      </c>
      <c r="E19" s="434">
        <f>COUNTIFS('Perioda 2'!D7:D46,"F",'Perioda 2'!S7:S46,"5")</f>
        <v>0</v>
      </c>
      <c r="F19" s="435" t="e">
        <f>((D19+E19)*100)/'Perioda 2'!C3</f>
        <v>#DIV/0!</v>
      </c>
      <c r="G19" s="434">
        <f>COUNTIFS('Perioda 2'!D7:D46,"M",'Perioda 2'!S7:S46,"4")</f>
        <v>0</v>
      </c>
      <c r="H19" s="434">
        <f>COUNTIFS('Perioda 2'!D7:D46,"F",'Perioda 2'!S7:S46,"4")</f>
        <v>0</v>
      </c>
      <c r="I19" s="435" t="e">
        <f>((G19+H19)*100)/'Perioda 2'!C3</f>
        <v>#DIV/0!</v>
      </c>
      <c r="J19" s="434">
        <f>COUNTIFS('Perioda 2'!D7:D46,"M",'Perioda 2'!S7:S46,"3")</f>
        <v>0</v>
      </c>
      <c r="K19" s="434">
        <f>COUNTIFS('Perioda 2'!D7:D46,"F",'Perioda 2'!S7:S46,"3")</f>
        <v>0</v>
      </c>
      <c r="L19" s="435" t="e">
        <f>((J19+K19)*100)/'Perioda 2'!C3</f>
        <v>#DIV/0!</v>
      </c>
      <c r="M19" s="434">
        <f>COUNTIFS('Perioda 2'!D7:D46,"M",'Perioda 2'!S7:S46,"2")</f>
        <v>0</v>
      </c>
      <c r="N19" s="434">
        <f>COUNTIFS('Perioda 2'!D7:D46,"F",'Perioda 2'!S7:S46,"2")</f>
        <v>0</v>
      </c>
      <c r="O19" s="435" t="e">
        <f>((M19+N19)*100)/'Perioda 2'!C3</f>
        <v>#DIV/0!</v>
      </c>
      <c r="P19" s="434">
        <f t="shared" si="2"/>
        <v>0</v>
      </c>
      <c r="Q19" s="434">
        <f t="shared" si="2"/>
        <v>0</v>
      </c>
      <c r="R19" s="435" t="e">
        <f>((P19+Q19)*100)/'Perioda 2'!C3</f>
        <v>#DIV/0!</v>
      </c>
      <c r="S19" s="436">
        <f>COUNTIFS('Perioda 2'!D7:D46,"M",'Perioda 2'!S7:S46,"1")</f>
        <v>0</v>
      </c>
      <c r="T19" s="436">
        <f>COUNTIFS('Perioda 2'!D7:D46,"F",'Perioda 2'!S7:S46,"1")</f>
        <v>0</v>
      </c>
      <c r="U19" s="435" t="e">
        <f>((S19+T19)*100)/'Perioda 2'!C3</f>
        <v>#DIV/0!</v>
      </c>
      <c r="V19" s="434">
        <f>COUNTIFS(Ditari!D5:D124,"M",Ditari!S5:S124,"0")</f>
        <v>0</v>
      </c>
      <c r="W19" s="434">
        <f>COUNTIFS(Ditari!D5:D124,"F",Ditari!S5:S124,"0")</f>
        <v>0</v>
      </c>
      <c r="X19" s="435" t="e">
        <f>((V19+W19)*100)/'Perioda 2'!C3</f>
        <v>#DIV/0!</v>
      </c>
      <c r="Y19" s="442">
        <f t="shared" si="1"/>
        <v>0</v>
      </c>
      <c r="Z19" s="438" t="e">
        <f>((G35*(D19+E19))+(F35*(G19+H19))+(E35*(J19+K19))+(D35*(M19+N19))+(C35*(S19+T19)))/'Perioda 2'!K4</f>
        <v>#DIV/0!</v>
      </c>
    </row>
    <row r="20" spans="1:26" ht="20.100000000000001" customHeight="1" x14ac:dyDescent="0.25">
      <c r="A20" s="492">
        <v>15</v>
      </c>
      <c r="B20" s="449" t="str">
        <f>'Perioda 1'!T6</f>
        <v xml:space="preserve"> Psikologji</v>
      </c>
      <c r="C20" s="433" t="s">
        <v>120</v>
      </c>
      <c r="D20" s="434">
        <f>COUNTIFS('Perioda 2'!D7:D46,"M",'Perioda 2'!T7:T46,"5")</f>
        <v>0</v>
      </c>
      <c r="E20" s="434">
        <f>COUNTIFS('Perioda 2'!D7:D46,"F",'Perioda 2'!T7:T46,"5")</f>
        <v>0</v>
      </c>
      <c r="F20" s="435" t="e">
        <f>((D20+E20)*100)/'Perioda 2'!C3</f>
        <v>#DIV/0!</v>
      </c>
      <c r="G20" s="434">
        <f>COUNTIFS('Perioda 2'!D7:D46,"M",'Perioda 2'!T7:T46,"4")</f>
        <v>0</v>
      </c>
      <c r="H20" s="434">
        <f>COUNTIFS('Perioda 2'!D7:D46,"F",'Perioda 2'!T7:T46,"4")</f>
        <v>0</v>
      </c>
      <c r="I20" s="435" t="e">
        <f>((G20+H20)*100)/'Perioda 2'!C3</f>
        <v>#DIV/0!</v>
      </c>
      <c r="J20" s="434">
        <f>COUNTIFS('Perioda 2'!D7:D46,"M",'Perioda 2'!T7:T46,"3")</f>
        <v>0</v>
      </c>
      <c r="K20" s="434">
        <f>COUNTIFS('Perioda 2'!D7:D46,"F",'Perioda 2'!T7:T46,"3")</f>
        <v>0</v>
      </c>
      <c r="L20" s="435" t="e">
        <f>((J20+K20)*100)/'Perioda 2'!C3</f>
        <v>#DIV/0!</v>
      </c>
      <c r="M20" s="434">
        <f>COUNTIFS('Perioda 2'!D7:D46,"M",'Perioda 2'!T7:T46,"2")</f>
        <v>0</v>
      </c>
      <c r="N20" s="434">
        <f>COUNTIFS('Perioda 2'!D7:D46,"F",'Perioda 2'!T7:T46,"2")</f>
        <v>0</v>
      </c>
      <c r="O20" s="435" t="e">
        <f>((M20+N20)*100)/'Perioda 2'!C3</f>
        <v>#DIV/0!</v>
      </c>
      <c r="P20" s="434">
        <f t="shared" si="2"/>
        <v>0</v>
      </c>
      <c r="Q20" s="434">
        <f t="shared" si="2"/>
        <v>0</v>
      </c>
      <c r="R20" s="435" t="e">
        <f>((P20+Q20)*100)/'Perioda 2'!C3</f>
        <v>#DIV/0!</v>
      </c>
      <c r="S20" s="436">
        <f>COUNTIFS('Perioda 2'!D7:D46,"M",'Perioda 2'!T7:T46,"1")</f>
        <v>0</v>
      </c>
      <c r="T20" s="436">
        <f>COUNTIFS('Perioda 2'!D7:D46,"F",'Perioda 2'!T7:T46,"1")</f>
        <v>0</v>
      </c>
      <c r="U20" s="435" t="e">
        <f>((S20+T20)*100)/'Perioda 2'!C3</f>
        <v>#DIV/0!</v>
      </c>
      <c r="V20" s="434">
        <f>COUNTIFS(Ditari!D5:D124,"M",Ditari!T5:T124,"0")</f>
        <v>0</v>
      </c>
      <c r="W20" s="434">
        <f>COUNTIFS(Ditari!D5:D124,"F",Ditari!T5:T124,"0")</f>
        <v>0</v>
      </c>
      <c r="X20" s="435" t="e">
        <f>((V20+W20)*100)/'Perioda 2'!C3</f>
        <v>#DIV/0!</v>
      </c>
      <c r="Y20" s="442">
        <f t="shared" si="1"/>
        <v>0</v>
      </c>
      <c r="Z20" s="438" t="e">
        <f>((G35*(D20+E20))+(F35*(G20+H20))+(E35*(J20+K20))+(D35*(M20+N20))+(C35*(S20+T20)))/'Perioda 2'!K4</f>
        <v>#DIV/0!</v>
      </c>
    </row>
    <row r="21" spans="1:26" ht="20.100000000000001" customHeight="1" x14ac:dyDescent="0.25">
      <c r="A21" s="492">
        <v>16</v>
      </c>
      <c r="B21" s="432" t="str">
        <f>'Perioda 1'!U6</f>
        <v xml:space="preserve"> Filozofi &amp; Logjikë</v>
      </c>
      <c r="C21" s="433" t="s">
        <v>120</v>
      </c>
      <c r="D21" s="434">
        <f>COUNTIFS('Perioda 2'!D7:D46,"M",'Perioda 2'!U7:U46,"5")</f>
        <v>0</v>
      </c>
      <c r="E21" s="434">
        <f>COUNTIFS('Perioda 2'!D7:D46,"F",'Perioda 2'!U7:U46,"5")</f>
        <v>0</v>
      </c>
      <c r="F21" s="435" t="e">
        <f>((D21+E21)*100)/'Perioda 2'!C3</f>
        <v>#DIV/0!</v>
      </c>
      <c r="G21" s="434">
        <f>COUNTIFS('Perioda 2'!D7:D46,"M",'Perioda 2'!U7:U46,"4")</f>
        <v>0</v>
      </c>
      <c r="H21" s="434">
        <f>COUNTIFS('Perioda 2'!D7:D46,"F",'Perioda 2'!U7:U46,"4")</f>
        <v>0</v>
      </c>
      <c r="I21" s="435" t="e">
        <f>((G21+H21)*100)/'Perioda 2'!C3</f>
        <v>#DIV/0!</v>
      </c>
      <c r="J21" s="434">
        <f>COUNTIFS('Perioda 2'!D7:D46,"M",'Perioda 2'!U7:U46,"3")</f>
        <v>0</v>
      </c>
      <c r="K21" s="434">
        <f>COUNTIFS('Perioda 2'!D7:D46,"F",'Perioda 2'!U7:U46,"3")</f>
        <v>0</v>
      </c>
      <c r="L21" s="435" t="e">
        <f>((J21+K21)*100)/'Perioda 2'!C3</f>
        <v>#DIV/0!</v>
      </c>
      <c r="M21" s="434">
        <f>COUNTIFS('Perioda 2'!D7:D46,"M",'Perioda 2'!U7:U46,"2")</f>
        <v>0</v>
      </c>
      <c r="N21" s="434">
        <f>COUNTIFS('Perioda 2'!D7:D46,"F",'Perioda 2'!U7:U46,"2")</f>
        <v>0</v>
      </c>
      <c r="O21" s="435" t="e">
        <f>((M21+N21)*100)/'Perioda 2'!C3</f>
        <v>#DIV/0!</v>
      </c>
      <c r="P21" s="434">
        <f t="shared" si="2"/>
        <v>0</v>
      </c>
      <c r="Q21" s="434">
        <f t="shared" si="2"/>
        <v>0</v>
      </c>
      <c r="R21" s="435" t="e">
        <f>((P21+Q21)*100)/'Perioda 2'!C3</f>
        <v>#DIV/0!</v>
      </c>
      <c r="S21" s="436">
        <f>COUNTIFS('Perioda 2'!D7:D46,"M",'Perioda 2'!U7:U46,"1")</f>
        <v>0</v>
      </c>
      <c r="T21" s="436">
        <f>COUNTIFS('Perioda 2'!D7:D46,"F",'Perioda 2'!U7:U46,"1")</f>
        <v>0</v>
      </c>
      <c r="U21" s="435" t="e">
        <f>((S21+T21)*100)/'Perioda 2'!C3</f>
        <v>#DIV/0!</v>
      </c>
      <c r="V21" s="434">
        <f>COUNTIFS(Ditari!D5:D124,"M",Ditari!R5:R124,"0")</f>
        <v>0</v>
      </c>
      <c r="W21" s="434">
        <f>COUNTIFS(Ditari!D5:D124,"F",Ditari!R5:R124,"0")</f>
        <v>0</v>
      </c>
      <c r="X21" s="435" t="e">
        <f>((V21+W21)*100)/'Perioda 2'!C3</f>
        <v>#DIV/0!</v>
      </c>
      <c r="Y21" s="442">
        <f t="shared" si="1"/>
        <v>0</v>
      </c>
      <c r="Z21" s="438" t="e">
        <f>((G35*(D21+E21))+(F35*(G21+H21))+(E35*(J21+K21))+(D35*(M21+N21))+(C35*(S21+T21)))/'Perioda 2'!K4</f>
        <v>#DIV/0!</v>
      </c>
    </row>
    <row r="22" spans="1:26" ht="20.100000000000001" customHeight="1" thickBot="1" x14ac:dyDescent="0.3">
      <c r="A22" s="493">
        <v>17</v>
      </c>
      <c r="B22" s="458" t="str">
        <f>'Perioda 1'!V6</f>
        <v xml:space="preserve"> Sociologji</v>
      </c>
      <c r="C22" s="459" t="s">
        <v>120</v>
      </c>
      <c r="D22" s="460">
        <f>COUNTIFS('Perioda 2'!D7:D46,"M",'Perioda 2'!V7:V46,"5")</f>
        <v>0</v>
      </c>
      <c r="E22" s="460">
        <f>COUNTIFS('Perioda 2'!D7:D46,"F",'Perioda 2'!V7:V46,"5")</f>
        <v>0</v>
      </c>
      <c r="F22" s="461" t="e">
        <f>((D22+E22)*100)/'Perioda 2'!C3</f>
        <v>#DIV/0!</v>
      </c>
      <c r="G22" s="460">
        <f>COUNTIFS('Perioda 2'!D7:D46,"M",'Perioda 2'!V7:V46,"4")</f>
        <v>0</v>
      </c>
      <c r="H22" s="460">
        <f>COUNTIFS('Perioda 2'!D7:D46,"F",'Perioda 2'!V7:V46,"4")</f>
        <v>0</v>
      </c>
      <c r="I22" s="461" t="e">
        <f>((G22+H22)*100)/'Perioda 2'!C3</f>
        <v>#DIV/0!</v>
      </c>
      <c r="J22" s="460">
        <f>COUNTIFS('Perioda 2'!D7:D46,"M",'Perioda 2'!V7:V46,"3")</f>
        <v>0</v>
      </c>
      <c r="K22" s="460">
        <f>COUNTIFS('Perioda 2'!D7:D46,"F",'Perioda 2'!V7:V46,"3")</f>
        <v>0</v>
      </c>
      <c r="L22" s="461" t="e">
        <f>((J22+K22)*100)/'Perioda 2'!C3</f>
        <v>#DIV/0!</v>
      </c>
      <c r="M22" s="460">
        <f>COUNTIFS('Perioda 2'!D7:D46,"M",'Perioda 2'!V7:V46,"2")</f>
        <v>0</v>
      </c>
      <c r="N22" s="460">
        <f>COUNTIFS('Perioda 2'!D7:D46,"F",'Perioda 2'!V7:V46,"2")</f>
        <v>0</v>
      </c>
      <c r="O22" s="461" t="e">
        <f>((M22+N22)*100)/'Perioda 2'!C3</f>
        <v>#DIV/0!</v>
      </c>
      <c r="P22" s="460">
        <f t="shared" si="2"/>
        <v>0</v>
      </c>
      <c r="Q22" s="460">
        <f t="shared" si="2"/>
        <v>0</v>
      </c>
      <c r="R22" s="461" t="e">
        <f>((P22+Q22)*100)/'Perioda 2'!C3</f>
        <v>#DIV/0!</v>
      </c>
      <c r="S22" s="462">
        <f>COUNTIFS('Perioda 2'!D7:D46,"M",'Perioda 2'!V7:V46,"1")</f>
        <v>0</v>
      </c>
      <c r="T22" s="462">
        <f>COUNTIFS('Perioda 2'!D7:D46,"F",'Perioda 2'!V7:V46,"1")</f>
        <v>0</v>
      </c>
      <c r="U22" s="461" t="e">
        <f>((S22+T22)*100)/'Perioda 2'!C3</f>
        <v>#DIV/0!</v>
      </c>
      <c r="V22" s="460">
        <f>COUNTIFS(Ditari!D5:D124,"M",Ditari!V5:V124,"0")</f>
        <v>0</v>
      </c>
      <c r="W22" s="460">
        <f>COUNTIFS(Ditari!D5:D124,"F",Ditari!V5:V124,"0")</f>
        <v>0</v>
      </c>
      <c r="X22" s="461" t="e">
        <f>((V22+W22)*100)/'Perioda 2'!C3</f>
        <v>#DIV/0!</v>
      </c>
      <c r="Y22" s="476">
        <f t="shared" si="1"/>
        <v>0</v>
      </c>
      <c r="Z22" s="464" t="e">
        <f>((G35*(D22+E22))+(F35*(G22+H22))+(E35*(J22+K22))+(D35*(M22+N22))+(C35*(S22+T22)))/'Perioda 2'!K4</f>
        <v>#DIV/0!</v>
      </c>
    </row>
    <row r="23" spans="1:26" ht="20.100000000000001" customHeight="1" thickBot="1" x14ac:dyDescent="0.3">
      <c r="A23" s="618">
        <v>18</v>
      </c>
      <c r="B23" s="619" t="str">
        <f>'Perioda 1'!W6</f>
        <v xml:space="preserve"> TIK</v>
      </c>
      <c r="C23" s="620" t="s">
        <v>120</v>
      </c>
      <c r="D23" s="621">
        <f>COUNTIFS('Perioda 2'!D7:D46,"M",'Perioda 2'!W7:W46,"5")</f>
        <v>0</v>
      </c>
      <c r="E23" s="621">
        <f>COUNTIFS('Perioda 2'!D7:D46,"F",'Perioda 2'!W7:W46,"5")</f>
        <v>0</v>
      </c>
      <c r="F23" s="622" t="e">
        <f>((D23+E23)*100)/'Perioda 2'!C3</f>
        <v>#DIV/0!</v>
      </c>
      <c r="G23" s="621">
        <f>COUNTIFS('Perioda 2'!D7:D46,"M",'Perioda 2'!W7:W46,"4")</f>
        <v>0</v>
      </c>
      <c r="H23" s="621">
        <f>COUNTIFS('Perioda 2'!D7:D46,"F",'Perioda 2'!W7:W46,"4")</f>
        <v>0</v>
      </c>
      <c r="I23" s="622" t="e">
        <f>((G23+H23)*100)/'Perioda 2'!C3</f>
        <v>#DIV/0!</v>
      </c>
      <c r="J23" s="621">
        <f>COUNTIFS('Perioda 2'!D7:D46,"M",'Perioda 2'!W7:W46,"3")</f>
        <v>0</v>
      </c>
      <c r="K23" s="621">
        <f>COUNTIFS('Perioda 2'!D7:D46,"F",'Perioda 2'!W7:W46,"3")</f>
        <v>0</v>
      </c>
      <c r="L23" s="622" t="e">
        <f>((J23+K23)*100)/'Perioda 2'!C3</f>
        <v>#DIV/0!</v>
      </c>
      <c r="M23" s="621">
        <f>COUNTIFS('Perioda 2'!D7:D46,"M",'Perioda 2'!W7:W46,"2")</f>
        <v>0</v>
      </c>
      <c r="N23" s="621">
        <f>COUNTIFS('Perioda 2'!D7:D46,"F",'Perioda 2'!W7:W46,"2")</f>
        <v>0</v>
      </c>
      <c r="O23" s="622" t="e">
        <f>((M23+N23)*100)/'Perioda 2'!C3</f>
        <v>#DIV/0!</v>
      </c>
      <c r="P23" s="621">
        <f t="shared" si="2"/>
        <v>0</v>
      </c>
      <c r="Q23" s="621">
        <f t="shared" si="2"/>
        <v>0</v>
      </c>
      <c r="R23" s="622" t="e">
        <f>((P23+Q23)*100)/'Perioda 2'!C3</f>
        <v>#DIV/0!</v>
      </c>
      <c r="S23" s="623">
        <f>COUNTIFS('Perioda 2'!D7:D46,"M",'Perioda 2'!W7:W46,"1")</f>
        <v>0</v>
      </c>
      <c r="T23" s="623">
        <f>COUNTIFS('Perioda 2'!D7:D46,"F",'Perioda 2'!W7:W46,"1")</f>
        <v>0</v>
      </c>
      <c r="U23" s="622" t="e">
        <f>((S23+T23)*100)/'Perioda 2'!C3</f>
        <v>#DIV/0!</v>
      </c>
      <c r="V23" s="621">
        <f>COUNTIFS(Ditari!D5:D124,"M",Ditari!W5:W124,"0")</f>
        <v>0</v>
      </c>
      <c r="W23" s="621">
        <f>COUNTIFS(Ditari!D5:D124,"F",Ditari!W5:W124,"0")</f>
        <v>0</v>
      </c>
      <c r="X23" s="622" t="e">
        <f>((V23+W23)*100)/'Perioda 2'!C3</f>
        <v>#DIV/0!</v>
      </c>
      <c r="Y23" s="624">
        <f t="shared" si="1"/>
        <v>0</v>
      </c>
      <c r="Z23" s="625" t="e">
        <f>((G35*(D23+E23))+(F35*(G23+H23))+(E35*(J23+K23))+(D35*(M23+N23))+(C35*(S23+T23)))/'Perioda 2'!K4</f>
        <v>#DIV/0!</v>
      </c>
    </row>
    <row r="24" spans="1:26" ht="20.100000000000001" customHeight="1" thickBot="1" x14ac:dyDescent="0.3">
      <c r="A24" s="503">
        <v>19</v>
      </c>
      <c r="B24" s="468" t="str">
        <f>'Perioda 1'!X6</f>
        <v xml:space="preserve"> Edukatë fizike</v>
      </c>
      <c r="C24" s="469" t="s">
        <v>120</v>
      </c>
      <c r="D24" s="470">
        <f>COUNTIFS('Perioda 2'!D7:D46,"M",'Perioda 2'!X7:X46,"5")</f>
        <v>0</v>
      </c>
      <c r="E24" s="470">
        <f>COUNTIFS('Perioda 2'!D7:D46,"F",'Perioda 2'!X7:X46,"5")</f>
        <v>0</v>
      </c>
      <c r="F24" s="471" t="e">
        <f>((D24+E24)*100)/'Perioda 2'!C3</f>
        <v>#DIV/0!</v>
      </c>
      <c r="G24" s="470">
        <f>COUNTIFS('Perioda 2'!D7:D46,"M",'Perioda 2'!X7:X46,"4")</f>
        <v>0</v>
      </c>
      <c r="H24" s="470">
        <f>COUNTIFS('Perioda 2'!D7:D46,"F",'Perioda 2'!X7:X46,"4")</f>
        <v>0</v>
      </c>
      <c r="I24" s="471" t="e">
        <f>((G24+H24)*100)/'Perioda 2'!C3</f>
        <v>#DIV/0!</v>
      </c>
      <c r="J24" s="470">
        <f>COUNTIFS('Perioda 2'!D7:D46,"M",'Perioda 2'!X7:X46,"3")</f>
        <v>0</v>
      </c>
      <c r="K24" s="470">
        <f>COUNTIFS('Perioda 2'!D7:D46,"F",'Perioda 2'!X7:X46,"3")</f>
        <v>0</v>
      </c>
      <c r="L24" s="471" t="e">
        <f>((J24+K24)*100)/'Perioda 2'!C3</f>
        <v>#DIV/0!</v>
      </c>
      <c r="M24" s="470">
        <f>COUNTIFS('Perioda 2'!D7:D46,"M",'Perioda 2'!X7:X46,"2")</f>
        <v>0</v>
      </c>
      <c r="N24" s="470">
        <f>COUNTIFS('Perioda 2'!D7:D46,"F",'Perioda 2'!X7:X46,"2")</f>
        <v>0</v>
      </c>
      <c r="O24" s="471" t="e">
        <f>((M24+N24)*100)/'Perioda 2'!C3</f>
        <v>#DIV/0!</v>
      </c>
      <c r="P24" s="470">
        <f t="shared" si="2"/>
        <v>0</v>
      </c>
      <c r="Q24" s="470">
        <f>SUM(E24,H24,K24,N24)</f>
        <v>0</v>
      </c>
      <c r="R24" s="471" t="e">
        <f>((P24+Q24)*100)/'Perioda 2'!C3</f>
        <v>#DIV/0!</v>
      </c>
      <c r="S24" s="504">
        <f>COUNTIFS('Perioda 2'!D7:D46,"M",'Perioda 2'!X7:X46,"1")</f>
        <v>0</v>
      </c>
      <c r="T24" s="504">
        <f>COUNTIFS('Perioda 2'!D7:D46,"F",'Perioda 2'!X7:X46,"1")</f>
        <v>0</v>
      </c>
      <c r="U24" s="471" t="e">
        <f>((S24+T24)*100)/'Perioda 2'!C3</f>
        <v>#DIV/0!</v>
      </c>
      <c r="V24" s="470">
        <f>COUNTIFS(Ditari!D5:D124,"M",Ditari!X5:X124,"0")</f>
        <v>0</v>
      </c>
      <c r="W24" s="470">
        <f>COUNTIFS(Ditari!D5:D124,"F",Ditari!X5:X124,"0")</f>
        <v>0</v>
      </c>
      <c r="X24" s="471" t="e">
        <f>((V24+W24)*100)/'Perioda 2'!C3</f>
        <v>#DIV/0!</v>
      </c>
      <c r="Y24" s="483">
        <f t="shared" si="1"/>
        <v>0</v>
      </c>
      <c r="Z24" s="473" t="e">
        <f>((G35*(D24+E24))+(F35*(G24+H24))+(E35*(J24+K24))+(D35*(M24+N24))+(C35*(S24+T24)))/'Perioda 2'!K4</f>
        <v>#DIV/0!</v>
      </c>
    </row>
    <row r="25" spans="1:26" ht="20.100000000000001" customHeight="1" x14ac:dyDescent="0.25">
      <c r="A25" s="502">
        <v>20</v>
      </c>
      <c r="B25" s="451" t="str">
        <f>'Perioda 1'!Y6</f>
        <v xml:space="preserve"> MZ</v>
      </c>
      <c r="C25" s="452" t="s">
        <v>120</v>
      </c>
      <c r="D25" s="453">
        <f>COUNTIFS('Perioda 2'!D7:D46,"M",'Perioda 2'!Y7:Y46,"5")</f>
        <v>0</v>
      </c>
      <c r="E25" s="453">
        <f>COUNTIFS('Perioda 2'!D7:D46,"F",'Perioda 2'!Y7:Y46,"5")</f>
        <v>0</v>
      </c>
      <c r="F25" s="454" t="e">
        <f>((D25+E25)*100)/'Perioda 2'!C3</f>
        <v>#DIV/0!</v>
      </c>
      <c r="G25" s="453">
        <f>COUNTIFS('Perioda 2'!D7:D46,"M",'Perioda 2'!Y7:Y46,"4")</f>
        <v>0</v>
      </c>
      <c r="H25" s="453">
        <f>COUNTIFS('Perioda 2'!D7:D46,"F",'Perioda 2'!Y7:Y46,"4")</f>
        <v>0</v>
      </c>
      <c r="I25" s="454" t="e">
        <f>((G25+H25)*100)/'Perioda 2'!C3</f>
        <v>#DIV/0!</v>
      </c>
      <c r="J25" s="453">
        <f>COUNTIFS('Perioda 2'!D7:D46,"M",'Perioda 2'!Y7:Y46,"3")</f>
        <v>0</v>
      </c>
      <c r="K25" s="453">
        <f>COUNTIFS('Perioda 2'!D7:D46,"F",'Perioda 2'!Y7:Y46,"3")</f>
        <v>0</v>
      </c>
      <c r="L25" s="454" t="e">
        <f>((J25+K25)*100)/'Perioda 2'!C3</f>
        <v>#DIV/0!</v>
      </c>
      <c r="M25" s="453">
        <f>COUNTIFS('Perioda 2'!D7:D46,"M",'Perioda 2'!Y7:Y46,"2")</f>
        <v>0</v>
      </c>
      <c r="N25" s="453">
        <f>COUNTIFS('Perioda 2'!D7:D46,"F",'Perioda 2'!Y7:Y46,"2")</f>
        <v>0</v>
      </c>
      <c r="O25" s="454" t="e">
        <f>((M25+N25)*100)/'Perioda 2'!C3</f>
        <v>#DIV/0!</v>
      </c>
      <c r="P25" s="453">
        <f>SUM(D25,G25,J25,M25)</f>
        <v>0</v>
      </c>
      <c r="Q25" s="453">
        <f>SUM(E25,H25,K25,N25)</f>
        <v>0</v>
      </c>
      <c r="R25" s="454" t="e">
        <f>((P25+Q25)*100)/'Perioda 2'!C3</f>
        <v>#DIV/0!</v>
      </c>
      <c r="S25" s="455">
        <f>COUNTIFS('Perioda 2'!D7:D46,"M",'Perioda 2'!Y7:Y46,"1")</f>
        <v>0</v>
      </c>
      <c r="T25" s="455">
        <f>COUNTIFS('Perioda 2'!D7:D46,"F",'Perioda 2'!Y7:Y46,"1")</f>
        <v>0</v>
      </c>
      <c r="U25" s="454" t="e">
        <f>((S25+T25)*100)/'Perioda 2'!C3</f>
        <v>#DIV/0!</v>
      </c>
      <c r="V25" s="453">
        <f>COUNTIFS(Ditari!D5:D124,"M",Ditari!Y5:Y124,"0")</f>
        <v>0</v>
      </c>
      <c r="W25" s="453">
        <f>COUNTIFS(Ditari!D5:D124,"F",Ditari!Y5:Y124,"0")</f>
        <v>0</v>
      </c>
      <c r="X25" s="454" t="e">
        <f>((V25+W25)*100)/'Perioda 2'!C3</f>
        <v>#DIV/0!</v>
      </c>
      <c r="Y25" s="466">
        <f t="shared" si="1"/>
        <v>0</v>
      </c>
      <c r="Z25" s="456" t="e">
        <f>((G35*(D25+E25))+(F35*(G25+H25))+(E35*(J25+K25))+(D35*(M25+N25))+(C35*(S25+T25)))/'Perioda 2'!K4</f>
        <v>#DIV/0!</v>
      </c>
    </row>
    <row r="26" spans="1:26" ht="20.100000000000001" customHeight="1" thickBot="1" x14ac:dyDescent="0.3">
      <c r="A26" s="493">
        <v>21</v>
      </c>
      <c r="B26" s="458" t="str">
        <f>'Perioda 1'!Z6</f>
        <v xml:space="preserve"> MZ</v>
      </c>
      <c r="C26" s="459" t="s">
        <v>120</v>
      </c>
      <c r="D26" s="460">
        <f>COUNTIFS('Perioda 2'!D7:D46,"M",'Perioda 2'!Z7:Z46,"5")</f>
        <v>0</v>
      </c>
      <c r="E26" s="460">
        <f>COUNTIFS('Perioda 2'!D7:D46,"F",'Perioda 2'!Z7:Z46,"5")</f>
        <v>0</v>
      </c>
      <c r="F26" s="461" t="e">
        <f>((D26+E26)*100)/'Perioda 2'!C3</f>
        <v>#DIV/0!</v>
      </c>
      <c r="G26" s="460">
        <f>COUNTIFS('Perioda 2'!D7:D46,"M",'Perioda 2'!Z7:Z46,"4")</f>
        <v>0</v>
      </c>
      <c r="H26" s="460">
        <f>COUNTIFS('Perioda 2'!D7:D46,"F",'Perioda 2'!Z7:Z46,"4")</f>
        <v>0</v>
      </c>
      <c r="I26" s="461" t="e">
        <f>((G26+H26)*100)/'Perioda 2'!C3</f>
        <v>#DIV/0!</v>
      </c>
      <c r="J26" s="460">
        <f>COUNTIFS('Perioda 2'!D7:D46,"M",'Perioda 2'!Z7:Z46,"3")</f>
        <v>0</v>
      </c>
      <c r="K26" s="460">
        <f>COUNTIFS('Perioda 2'!D7:D46,"F",'Perioda 2'!Z7:Z46,"3")</f>
        <v>0</v>
      </c>
      <c r="L26" s="461" t="e">
        <f>((J26+K26)*100)/'Perioda 2'!C3</f>
        <v>#DIV/0!</v>
      </c>
      <c r="M26" s="460">
        <f>COUNTIFS('Perioda 2'!D7:D46,"M",'Perioda 2'!Z7:Z46,"2")</f>
        <v>0</v>
      </c>
      <c r="N26" s="460">
        <f>COUNTIFS('Perioda 2'!D7:D46,"F",'Perioda 2'!Z7:Z46,"2")</f>
        <v>0</v>
      </c>
      <c r="O26" s="461" t="e">
        <f>((M26+N26)*100)/'Perioda 2'!C3</f>
        <v>#DIV/0!</v>
      </c>
      <c r="P26" s="460">
        <f>SUM(D26,G26,J26,M26)</f>
        <v>0</v>
      </c>
      <c r="Q26" s="460">
        <f>SUM(E26,H26,K26,N26)</f>
        <v>0</v>
      </c>
      <c r="R26" s="461" t="e">
        <f>((P26+Q26)*100)/'Perioda 2'!C3</f>
        <v>#DIV/0!</v>
      </c>
      <c r="S26" s="462">
        <f>COUNTIFS('Perioda 2'!D7:D46,"M",'Perioda 2'!Z7:Z46,"1")</f>
        <v>0</v>
      </c>
      <c r="T26" s="462">
        <f>COUNTIFS('Perioda 2'!D7:D46,"F",'Perioda 2'!Z7:Z46,"1")</f>
        <v>0</v>
      </c>
      <c r="U26" s="461" t="e">
        <f>((S26+T26)*100)/'Perioda 2'!C3</f>
        <v>#DIV/0!</v>
      </c>
      <c r="V26" s="460">
        <f>COUNTIFS(Ditari!D5:D124,"M",Ditari!Z5:Z124,"0")</f>
        <v>0</v>
      </c>
      <c r="W26" s="460">
        <f>COUNTIFS(Ditari!D5:D124,"F",Ditari!Z5:Z124,"0")</f>
        <v>0</v>
      </c>
      <c r="X26" s="461" t="e">
        <f>((V26+W26)*100)/'Perioda 2'!C3</f>
        <v>#DIV/0!</v>
      </c>
      <c r="Y26" s="476">
        <f t="shared" si="1"/>
        <v>0</v>
      </c>
      <c r="Z26" s="464" t="e">
        <f>((G35*(D26+E26))+(F35*(G26+H26))+(E35*(J26+K26))+(D35*(M26+N26))+(C35*(S26+T26)))/'Perioda 2'!K4</f>
        <v>#DIV/0!</v>
      </c>
    </row>
    <row r="27" spans="1:26" ht="24.95" customHeight="1" thickBot="1" x14ac:dyDescent="0.3">
      <c r="A27" s="972" t="s">
        <v>129</v>
      </c>
      <c r="B27" s="973"/>
      <c r="C27" s="257" t="s">
        <v>120</v>
      </c>
      <c r="D27" s="258">
        <f>SUM(D6:D26)</f>
        <v>0</v>
      </c>
      <c r="E27" s="259">
        <f>SUM(E6:E26)</f>
        <v>0</v>
      </c>
      <c r="F27" s="260" t="e">
        <f>((D27+E27)*100)/'Perioda 2'!C3/'Perioda 2'!C4</f>
        <v>#DIV/0!</v>
      </c>
      <c r="G27" s="259">
        <f>SUM(G6:G26)</f>
        <v>0</v>
      </c>
      <c r="H27" s="259">
        <f>SUM(H6:H26)</f>
        <v>0</v>
      </c>
      <c r="I27" s="260" t="e">
        <f>((G27+H27)*100)/'Perioda 2'!C3/'Perioda 2'!C4</f>
        <v>#DIV/0!</v>
      </c>
      <c r="J27" s="259">
        <f>SUM(J6:J26)</f>
        <v>0</v>
      </c>
      <c r="K27" s="259">
        <f>SUM(K6:K26)</f>
        <v>0</v>
      </c>
      <c r="L27" s="260" t="e">
        <f>((J27+K27)*100)/'Perioda 2'!C3/'Perioda 2'!C4</f>
        <v>#DIV/0!</v>
      </c>
      <c r="M27" s="259">
        <f>SUM(M6:M26)</f>
        <v>0</v>
      </c>
      <c r="N27" s="259">
        <f>SUM(N6:N26)</f>
        <v>0</v>
      </c>
      <c r="O27" s="260" t="e">
        <f>((M27+N27)*100)/'Perioda 2'!C3/'Perioda 2'!C4</f>
        <v>#DIV/0!</v>
      </c>
      <c r="P27" s="259">
        <f>SUM(D27,G27,J27,M27)</f>
        <v>0</v>
      </c>
      <c r="Q27" s="259">
        <f>SUM(E27,H27,K27,N27)</f>
        <v>0</v>
      </c>
      <c r="R27" s="260" t="e">
        <f>((P27+Q27)*100)/'Perioda 2'!C3/'Perioda 2'!C4</f>
        <v>#DIV/0!</v>
      </c>
      <c r="S27" s="494">
        <f>SUM(S6:S26)</f>
        <v>0</v>
      </c>
      <c r="T27" s="494">
        <f>SUM(T6:T26)</f>
        <v>0</v>
      </c>
      <c r="U27" s="260" t="e">
        <f>((S27+T27)*100)/'Perioda 2'!C3/'Perioda 2'!C4</f>
        <v>#DIV/0!</v>
      </c>
      <c r="V27" s="259">
        <f>SUM(V6:V26)</f>
        <v>0</v>
      </c>
      <c r="W27" s="259">
        <f>SUM(W6:W26)</f>
        <v>0</v>
      </c>
      <c r="X27" s="260" t="e">
        <f>((V27+W27)*100)/'Perioda 2'!C3/'Perioda 2'!C4</f>
        <v>#DIV/0!</v>
      </c>
      <c r="Y27" s="494">
        <f>SUM(W27,V27,T27,S27,N27,M27,K27,J27,,H27,G27,E27,D27)</f>
        <v>0</v>
      </c>
      <c r="Z27" s="261" t="e">
        <f>SUM(Z6:Z26)/'Perioda 2'!C4</f>
        <v>#DIV/0!</v>
      </c>
    </row>
    <row r="28" spans="1:26" ht="19.5" customHeight="1" thickTop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7" t="e">
        <f>SUM(Y27*100)/'Perioda 2'!C3/'Perioda 2'!C4</f>
        <v>#DIV/0!</v>
      </c>
      <c r="Z28" s="247" t="e">
        <f>SUM(P27+Q27+S27+T27+V27+W27)*100/('Perioda 2'!C3)/('Perioda 2'!C4)</f>
        <v>#DIV/0!</v>
      </c>
    </row>
    <row r="29" spans="1:26" ht="18" customHeight="1" thickTop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3" customHeight="1" x14ac:dyDescent="0.25">
      <c r="C35" s="3">
        <v>1</v>
      </c>
      <c r="D35" s="3">
        <v>2</v>
      </c>
      <c r="E35" s="3">
        <v>3</v>
      </c>
      <c r="F35" s="3">
        <v>4</v>
      </c>
      <c r="G35" s="3">
        <v>5</v>
      </c>
      <c r="H35" s="2"/>
    </row>
    <row r="36" spans="2:26" ht="15" customHeight="1" x14ac:dyDescent="0.25"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2:26" ht="14.25" customHeight="1" x14ac:dyDescent="0.25"/>
    <row r="38" spans="2:26" ht="15" customHeight="1" x14ac:dyDescent="0.25"/>
  </sheetData>
  <sheetProtection algorithmName="SHA-512" hashValue="H/HsS18gns85k+HtOPMpr3xi+SXrvrtHu/MV76eiM0XaJ/Q7i2GWNjBZD5JJ2QsbbClqX3vdMFHlijIRk3/dsA==" saltValue="COBxrdGTOQAlaGSq80U0hA==" spinCount="100000" sheet="1" objects="1" scenarios="1"/>
  <mergeCells count="21">
    <mergeCell ref="A1:Z2"/>
    <mergeCell ref="Z3:Z4"/>
    <mergeCell ref="D4:F4"/>
    <mergeCell ref="G4:I4"/>
    <mergeCell ref="J4:L4"/>
    <mergeCell ref="M4:O4"/>
    <mergeCell ref="P4:R4"/>
    <mergeCell ref="S4:U4"/>
    <mergeCell ref="V4:X4"/>
    <mergeCell ref="V3:X3"/>
    <mergeCell ref="Y3:Y4"/>
    <mergeCell ref="J3:L3"/>
    <mergeCell ref="M3:O3"/>
    <mergeCell ref="P3:R3"/>
    <mergeCell ref="S3:U3"/>
    <mergeCell ref="A27:B27"/>
    <mergeCell ref="B3:B5"/>
    <mergeCell ref="C3:C5"/>
    <mergeCell ref="D3:F3"/>
    <mergeCell ref="G3:I3"/>
    <mergeCell ref="A3:A5"/>
  </mergeCells>
  <dataValidations disablePrompts="1" count="1">
    <dataValidation type="decimal" operator="lessThanOrEqual" allowBlank="1" showInputMessage="1" showErrorMessage="1" errorTitle="Gabim!!!" error="Notat mund të jenë prej 1 deri 5. Për të panotuarit 0 !!!" sqref="F37:R37" xr:uid="{00000000-0002-0000-0500-000000000000}">
      <formula1>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AI47"/>
  <sheetViews>
    <sheetView zoomScale="108" zoomScaleNormal="108" workbookViewId="0">
      <pane xSplit="33" ySplit="5" topLeftCell="AH6" activePane="bottomRight" state="frozen"/>
      <selection pane="topRight" activeCell="AH1" sqref="AH1"/>
      <selection pane="bottomLeft" activeCell="A6" sqref="A6"/>
      <selection pane="bottomRight" activeCell="AE47" sqref="AE47"/>
    </sheetView>
  </sheetViews>
  <sheetFormatPr defaultRowHeight="15" x14ac:dyDescent="0.25"/>
  <cols>
    <col min="1" max="1" width="4.28515625" customWidth="1"/>
    <col min="2" max="2" width="12.7109375" customWidth="1"/>
    <col min="3" max="3" width="16.7109375" customWidth="1"/>
    <col min="4" max="5" width="4.28515625" customWidth="1"/>
    <col min="6" max="26" width="4.7109375" customWidth="1"/>
    <col min="27" max="28" width="0" hidden="1" customWidth="1"/>
    <col min="29" max="33" width="5.7109375" customWidth="1"/>
    <col min="34" max="36" width="4.7109375" customWidth="1"/>
  </cols>
  <sheetData>
    <row r="1" spans="1:35" ht="20.100000000000001" customHeight="1" thickBot="1" x14ac:dyDescent="0.35">
      <c r="A1" s="220" t="s">
        <v>0</v>
      </c>
      <c r="B1" s="682" t="str">
        <f>Emrat!B1</f>
        <v>GJIMNAZI</v>
      </c>
      <c r="C1" s="1006" t="str">
        <f>Emrat!C1</f>
        <v xml:space="preserve"> "Jeta e Re" Suharekë</v>
      </c>
      <c r="D1" s="1007"/>
      <c r="E1" s="1007"/>
      <c r="F1" s="1008"/>
      <c r="G1" s="921" t="s">
        <v>117</v>
      </c>
      <c r="H1" s="922"/>
      <c r="I1" s="922"/>
      <c r="J1" s="922"/>
      <c r="K1" s="891" t="s">
        <v>47</v>
      </c>
      <c r="L1" s="891"/>
      <c r="M1" s="891"/>
      <c r="N1" s="370">
        <f>L2+N2</f>
        <v>0</v>
      </c>
      <c r="O1" s="927" t="s">
        <v>94</v>
      </c>
      <c r="P1" s="928"/>
      <c r="Q1" s="928"/>
      <c r="R1" s="928"/>
      <c r="S1" s="928"/>
      <c r="T1" s="928"/>
      <c r="U1" s="928"/>
      <c r="V1" s="929"/>
      <c r="W1" s="375" t="s">
        <v>0</v>
      </c>
      <c r="X1" s="376">
        <f>COUNTIFS(D6:D45,"M",AC6:AC45,"0",AD6:AD45,"0")</f>
        <v>0</v>
      </c>
      <c r="Y1" s="375" t="s">
        <v>1</v>
      </c>
      <c r="Z1" s="377">
        <f>COUNTIFS(D6:D45,"F",AC6:AC45,"0",AD6:AD45,"0")</f>
        <v>0</v>
      </c>
      <c r="AA1" s="376" t="s">
        <v>177</v>
      </c>
      <c r="AB1" s="375"/>
      <c r="AC1" s="376" t="s">
        <v>177</v>
      </c>
      <c r="AD1" s="956" t="s">
        <v>0</v>
      </c>
      <c r="AE1" s="957"/>
      <c r="AF1" s="958" t="s">
        <v>1</v>
      </c>
      <c r="AG1" s="959"/>
      <c r="AH1" s="123"/>
    </row>
    <row r="2" spans="1:35" ht="20.100000000000001" customHeight="1" thickBot="1" x14ac:dyDescent="0.35">
      <c r="A2" s="221">
        <f>COUNTIFS(D6:D45,"M",F6:F45,"&lt;6")</f>
        <v>0</v>
      </c>
      <c r="B2" s="497" t="s">
        <v>2</v>
      </c>
      <c r="C2" s="995" t="str">
        <f>Ditari!C2</f>
        <v>X-1</v>
      </c>
      <c r="D2" s="996"/>
      <c r="E2" s="996"/>
      <c r="F2" s="997"/>
      <c r="G2" s="998" t="str">
        <f>'Perioda 1'!G2:J2</f>
        <v>Skender Gashi</v>
      </c>
      <c r="H2" s="999"/>
      <c r="I2" s="999"/>
      <c r="J2" s="1000"/>
      <c r="K2" s="367" t="s">
        <v>0</v>
      </c>
      <c r="L2" s="366">
        <f>COUNTIFS(D6:D45,"M",F6:F45,"0")</f>
        <v>0</v>
      </c>
      <c r="M2" s="369" t="s">
        <v>1</v>
      </c>
      <c r="N2" s="371">
        <f>COUNTIFS(D6:D45,"F",F6:F45,"0")</f>
        <v>0</v>
      </c>
      <c r="O2" s="903"/>
      <c r="P2" s="904"/>
      <c r="Q2" s="904"/>
      <c r="R2" s="904"/>
      <c r="S2" s="904"/>
      <c r="T2" s="904"/>
      <c r="U2" s="904"/>
      <c r="V2" s="905"/>
      <c r="W2" s="913" t="s">
        <v>59</v>
      </c>
      <c r="X2" s="914"/>
      <c r="Y2" s="914"/>
      <c r="Z2" s="915"/>
      <c r="AA2" s="1004">
        <f>COUNTIFS(AA7:AA46,"0",AB7:AB46,"0")</f>
        <v>0</v>
      </c>
      <c r="AB2" s="199"/>
      <c r="AC2" s="911">
        <f>X1+Z1</f>
        <v>0</v>
      </c>
      <c r="AD2" s="378" t="s">
        <v>4</v>
      </c>
      <c r="AE2" s="379" t="s">
        <v>3</v>
      </c>
      <c r="AF2" s="378" t="s">
        <v>4</v>
      </c>
      <c r="AG2" s="379" t="s">
        <v>3</v>
      </c>
      <c r="AH2" s="123"/>
    </row>
    <row r="3" spans="1:35" ht="20.100000000000001" customHeight="1" thickBot="1" x14ac:dyDescent="0.35">
      <c r="A3" s="220" t="s">
        <v>1</v>
      </c>
      <c r="B3" s="497" t="s">
        <v>5</v>
      </c>
      <c r="C3" s="1001">
        <f>A2+A4</f>
        <v>0</v>
      </c>
      <c r="D3" s="1002"/>
      <c r="E3" s="1002"/>
      <c r="F3" s="1003"/>
      <c r="G3" s="918" t="s">
        <v>19</v>
      </c>
      <c r="H3" s="918"/>
      <c r="I3" s="918"/>
      <c r="J3" s="919"/>
      <c r="K3" s="925" t="s">
        <v>116</v>
      </c>
      <c r="L3" s="926"/>
      <c r="M3" s="892" t="s">
        <v>143</v>
      </c>
      <c r="N3" s="893"/>
      <c r="O3" s="893"/>
      <c r="P3" s="893"/>
      <c r="Q3" s="893"/>
      <c r="R3" s="893"/>
      <c r="S3" s="893"/>
      <c r="T3" s="893"/>
      <c r="U3" s="893"/>
      <c r="V3" s="894"/>
      <c r="W3" s="372" t="s">
        <v>0</v>
      </c>
      <c r="X3" s="372" t="s">
        <v>1</v>
      </c>
      <c r="Y3" s="913" t="s">
        <v>91</v>
      </c>
      <c r="Z3" s="915"/>
      <c r="AA3" s="1005"/>
      <c r="AB3" s="199"/>
      <c r="AC3" s="912"/>
      <c r="AD3" s="380">
        <f>SUM('Perioda 1'!AB3,'Perioda 2'!AB3)</f>
        <v>0</v>
      </c>
      <c r="AE3" s="381">
        <f>SUM('Perioda 1'!AC3,'Perioda 2'!AC3)</f>
        <v>0</v>
      </c>
      <c r="AF3" s="380">
        <f>SUM('Perioda 1'!AD3,'Perioda 2'!AD3)</f>
        <v>0</v>
      </c>
      <c r="AG3" s="381">
        <f>SUM('Perioda 1'!AE3,'Perioda 2'!AE3)</f>
        <v>0</v>
      </c>
    </row>
    <row r="4" spans="1:35" ht="20.100000000000001" customHeight="1" thickBot="1" x14ac:dyDescent="0.35">
      <c r="A4" s="221">
        <f>COUNTIFS(D6:D45,"F",F6:F45,"&lt;6")</f>
        <v>0</v>
      </c>
      <c r="B4" s="497" t="s">
        <v>6</v>
      </c>
      <c r="C4" s="1011">
        <f>COUNTIF(F6:Z6,"&lt;6")</f>
        <v>0</v>
      </c>
      <c r="D4" s="1002"/>
      <c r="E4" s="1012"/>
      <c r="F4" s="1013"/>
      <c r="G4" s="1014" t="str">
        <f>Ditari!M2</f>
        <v>2022/2023</v>
      </c>
      <c r="H4" s="1015"/>
      <c r="I4" s="1015"/>
      <c r="J4" s="1016"/>
      <c r="K4" s="889">
        <f>C3-N1</f>
        <v>0</v>
      </c>
      <c r="L4" s="890"/>
      <c r="M4" s="895"/>
      <c r="N4" s="896"/>
      <c r="O4" s="896"/>
      <c r="P4" s="896"/>
      <c r="Q4" s="896"/>
      <c r="R4" s="896"/>
      <c r="S4" s="896"/>
      <c r="T4" s="896"/>
      <c r="U4" s="896"/>
      <c r="V4" s="897"/>
      <c r="W4" s="373">
        <f>COUNTIFS(Emrat!C6:C123,"C",Emrat!X6:X123,"X")</f>
        <v>0</v>
      </c>
      <c r="X4" s="374">
        <f>COUNTIFS(Emrat!C6:C123,"C",Emrat!X6:X123,"Y")</f>
        <v>0</v>
      </c>
      <c r="Y4" s="969">
        <f>W4+X4</f>
        <v>0</v>
      </c>
      <c r="Z4" s="899"/>
      <c r="AA4" s="196" t="s">
        <v>7</v>
      </c>
      <c r="AB4" s="199"/>
      <c r="AC4" s="196" t="s">
        <v>7</v>
      </c>
      <c r="AD4" s="219" t="s">
        <v>4</v>
      </c>
      <c r="AE4" s="200">
        <f>AD3+AF3</f>
        <v>0</v>
      </c>
      <c r="AF4" s="219" t="s">
        <v>3</v>
      </c>
      <c r="AG4" s="200">
        <f>AE3+AG3</f>
        <v>0</v>
      </c>
    </row>
    <row r="5" spans="1:35" ht="99.95" customHeight="1" thickBot="1" x14ac:dyDescent="0.3">
      <c r="A5" s="182" t="s">
        <v>28</v>
      </c>
      <c r="B5" s="1009" t="s">
        <v>115</v>
      </c>
      <c r="C5" s="1010"/>
      <c r="D5" s="215" t="s">
        <v>155</v>
      </c>
      <c r="E5" s="304" t="s">
        <v>49</v>
      </c>
      <c r="F5" s="216" t="str">
        <f>Ditari!F4</f>
        <v xml:space="preserve"> Gjuhë shqipe</v>
      </c>
      <c r="G5" s="216" t="str">
        <f>Ditari!G4</f>
        <v xml:space="preserve"> Gjuhë angleze</v>
      </c>
      <c r="H5" s="216" t="str">
        <f>Ditari!H4</f>
        <v xml:space="preserve"> Gjuhë gjermane</v>
      </c>
      <c r="I5" s="216" t="str">
        <f>Ditari!I4</f>
        <v xml:space="preserve"> Gjuhë tjetër</v>
      </c>
      <c r="J5" s="216" t="str">
        <f>Ditari!J4</f>
        <v xml:space="preserve"> Art muzikor</v>
      </c>
      <c r="K5" s="216" t="str">
        <f>Ditari!K4</f>
        <v xml:space="preserve"> Art figurativ</v>
      </c>
      <c r="L5" s="216" t="str">
        <f>Ditari!L4</f>
        <v xml:space="preserve"> Matematikë</v>
      </c>
      <c r="M5" s="216" t="str">
        <f>Ditari!M4</f>
        <v xml:space="preserve"> Biologji</v>
      </c>
      <c r="N5" s="216" t="str">
        <f>Ditari!N4</f>
        <v xml:space="preserve"> Fizikë</v>
      </c>
      <c r="O5" s="216" t="str">
        <f>Ditari!O4</f>
        <v xml:space="preserve"> Kimi</v>
      </c>
      <c r="P5" s="216" t="str">
        <f>Ditari!P4</f>
        <v xml:space="preserve"> Astronomi</v>
      </c>
      <c r="Q5" s="216" t="str">
        <f>Ditari!Q4</f>
        <v xml:space="preserve"> Gjeografi</v>
      </c>
      <c r="R5" s="216" t="str">
        <f>Ditari!R4</f>
        <v xml:space="preserve"> Edukatë qytetare</v>
      </c>
      <c r="S5" s="216" t="str">
        <f>Ditari!S4</f>
        <v xml:space="preserve"> Histori</v>
      </c>
      <c r="T5" s="216" t="str">
        <f>Ditari!T4</f>
        <v xml:space="preserve"> Psikologji</v>
      </c>
      <c r="U5" s="216" t="str">
        <f>Ditari!U4</f>
        <v xml:space="preserve"> Filozofi &amp; Logjikë</v>
      </c>
      <c r="V5" s="216" t="str">
        <f>Ditari!V4</f>
        <v xml:space="preserve"> Sociologji</v>
      </c>
      <c r="W5" s="216" t="str">
        <f>Ditari!W4</f>
        <v xml:space="preserve"> TIK</v>
      </c>
      <c r="X5" s="216" t="str">
        <f>Ditari!X4</f>
        <v xml:space="preserve"> Edukatë fizike</v>
      </c>
      <c r="Y5" s="216" t="str">
        <f>Ditari!Y4</f>
        <v xml:space="preserve"> MZ</v>
      </c>
      <c r="Z5" s="216" t="str">
        <f>Ditari!Z4</f>
        <v xml:space="preserve"> MZ</v>
      </c>
      <c r="AA5" s="217" t="s">
        <v>16</v>
      </c>
      <c r="AB5" s="218" t="s">
        <v>17</v>
      </c>
      <c r="AC5" s="326" t="s">
        <v>17</v>
      </c>
      <c r="AD5" s="327" t="s">
        <v>16</v>
      </c>
      <c r="AE5" s="327" t="s">
        <v>13</v>
      </c>
      <c r="AF5" s="327" t="s">
        <v>14</v>
      </c>
      <c r="AG5" s="328" t="s">
        <v>15</v>
      </c>
    </row>
    <row r="6" spans="1:35" ht="17.100000000000001" customHeight="1" x14ac:dyDescent="0.25">
      <c r="A6" s="201">
        <v>1</v>
      </c>
      <c r="B6" s="985">
        <f>Ditari!B5</f>
        <v>0</v>
      </c>
      <c r="C6" s="986"/>
      <c r="D6" s="202">
        <f>Ditari!D5</f>
        <v>0</v>
      </c>
      <c r="E6" s="286" t="s">
        <v>36</v>
      </c>
      <c r="F6" s="384" t="str">
        <f>Ditari!F7</f>
        <v/>
      </c>
      <c r="G6" s="384" t="str">
        <f>Ditari!G7</f>
        <v/>
      </c>
      <c r="H6" s="384" t="str">
        <f>Ditari!H7</f>
        <v/>
      </c>
      <c r="I6" s="384" t="str">
        <f>Ditari!I7</f>
        <v/>
      </c>
      <c r="J6" s="384" t="str">
        <f>Ditari!J7</f>
        <v/>
      </c>
      <c r="K6" s="384" t="str">
        <f>Ditari!K7</f>
        <v/>
      </c>
      <c r="L6" s="384" t="str">
        <f>Ditari!L7</f>
        <v/>
      </c>
      <c r="M6" s="384" t="str">
        <f>Ditari!M7</f>
        <v/>
      </c>
      <c r="N6" s="384" t="str">
        <f>Ditari!N7</f>
        <v/>
      </c>
      <c r="O6" s="384" t="str">
        <f>Ditari!O7</f>
        <v/>
      </c>
      <c r="P6" s="384" t="str">
        <f>Ditari!P7</f>
        <v/>
      </c>
      <c r="Q6" s="384" t="str">
        <f>Ditari!Q7</f>
        <v/>
      </c>
      <c r="R6" s="384" t="str">
        <f>Ditari!R7</f>
        <v/>
      </c>
      <c r="S6" s="384" t="str">
        <f>Ditari!S7</f>
        <v/>
      </c>
      <c r="T6" s="384" t="str">
        <f>Ditari!T7</f>
        <v/>
      </c>
      <c r="U6" s="384" t="str">
        <f>Ditari!U7</f>
        <v/>
      </c>
      <c r="V6" s="384" t="str">
        <f>Ditari!V7</f>
        <v/>
      </c>
      <c r="W6" s="384" t="str">
        <f>Ditari!W7</f>
        <v/>
      </c>
      <c r="X6" s="384" t="str">
        <f>Ditari!X7</f>
        <v/>
      </c>
      <c r="Y6" s="384" t="str">
        <f>Ditari!Y7</f>
        <v/>
      </c>
      <c r="Z6" s="384" t="str">
        <f>Ditari!Z7</f>
        <v/>
      </c>
      <c r="AA6" s="183"/>
      <c r="AB6" s="183"/>
      <c r="AC6" s="211" t="str">
        <f>IFERROR(ROUND(AVERAGE('Perioda 1'!AA7+'Perioda 2'!AA7),0),"")</f>
        <v/>
      </c>
      <c r="AD6" s="212" t="str">
        <f>IFERROR(ROUND(AVERAGE('Perioda 1'!AB7+'Perioda 2'!AB7),0),"")</f>
        <v/>
      </c>
      <c r="AE6" s="715" t="e">
        <f>IF(OR(F6=1,G6=1,H6=1,I6=1,J6=1,K6=1,L6=1,M6=1,N6=1,O6=1,P6=1,Q6=1,R6=1,S6=1,T6=1,U6=1,V6=1,W6=1,X6=1,Y6=1,Z6=1),1,ROUND(SUM(F6:Z6)/$C$4,2))</f>
        <v>#DIV/0!</v>
      </c>
      <c r="AF6" s="213">
        <f>COUNTIF(F6:Z6,"=1")</f>
        <v>0</v>
      </c>
      <c r="AG6" s="495" t="e">
        <f>IF(OR(F6=1,G6=1,H6=1,I6=1,J6=1,K6=1,L6=1,M6=1,N6=1,O6=1,P6=1,Q6=1,R6=1,S6=1,T6=1,U6=1,V6=1,W6=1,X6=1,Y6=1,Z6=1),1,ROUND(SUM(F6:Z6)/$C$4,0))</f>
        <v>#DIV/0!</v>
      </c>
    </row>
    <row r="7" spans="1:35" ht="17.100000000000001" customHeight="1" x14ac:dyDescent="0.25">
      <c r="A7" s="203">
        <v>2</v>
      </c>
      <c r="B7" s="981">
        <f>Ditari!B8</f>
        <v>0</v>
      </c>
      <c r="C7" s="982"/>
      <c r="D7" s="204">
        <f>Ditari!D8</f>
        <v>0</v>
      </c>
      <c r="E7" s="286" t="s">
        <v>36</v>
      </c>
      <c r="F7" s="384" t="str">
        <f>Ditari!F10</f>
        <v/>
      </c>
      <c r="G7" s="384" t="str">
        <f>Ditari!G10</f>
        <v/>
      </c>
      <c r="H7" s="384" t="str">
        <f>Ditari!H10</f>
        <v/>
      </c>
      <c r="I7" s="384" t="str">
        <f>Ditari!I10</f>
        <v/>
      </c>
      <c r="J7" s="384" t="str">
        <f>Ditari!J10</f>
        <v/>
      </c>
      <c r="K7" s="384" t="str">
        <f>Ditari!K10</f>
        <v/>
      </c>
      <c r="L7" s="384" t="str">
        <f>Ditari!L10</f>
        <v/>
      </c>
      <c r="M7" s="384" t="str">
        <f>Ditari!M10</f>
        <v/>
      </c>
      <c r="N7" s="384" t="str">
        <f>Ditari!N10</f>
        <v/>
      </c>
      <c r="O7" s="384" t="str">
        <f>Ditari!O10</f>
        <v/>
      </c>
      <c r="P7" s="384" t="str">
        <f>Ditari!P10</f>
        <v/>
      </c>
      <c r="Q7" s="384" t="str">
        <f>Ditari!Q10</f>
        <v/>
      </c>
      <c r="R7" s="384" t="str">
        <f>Ditari!R10</f>
        <v/>
      </c>
      <c r="S7" s="384" t="str">
        <f>Ditari!S10</f>
        <v/>
      </c>
      <c r="T7" s="384" t="str">
        <f>Ditari!T10</f>
        <v/>
      </c>
      <c r="U7" s="384" t="str">
        <f>Ditari!U10</f>
        <v/>
      </c>
      <c r="V7" s="384" t="str">
        <f>Ditari!V10</f>
        <v/>
      </c>
      <c r="W7" s="384" t="str">
        <f>Ditari!W10</f>
        <v/>
      </c>
      <c r="X7" s="384" t="str">
        <f>Ditari!X10</f>
        <v/>
      </c>
      <c r="Y7" s="384" t="str">
        <f>Ditari!Y10</f>
        <v/>
      </c>
      <c r="Z7" s="384" t="str">
        <f>Ditari!Z10</f>
        <v/>
      </c>
      <c r="AA7" s="184"/>
      <c r="AB7" s="184"/>
      <c r="AC7" s="211" t="str">
        <f>IFERROR(ROUND(AVERAGE('Perioda 1'!AA8+'Perioda 2'!AA8),0),"")</f>
        <v/>
      </c>
      <c r="AD7" s="212" t="str">
        <f>IFERROR(ROUND(AVERAGE('Perioda 1'!AB8+'Perioda 2'!AB8),0),"")</f>
        <v/>
      </c>
      <c r="AE7" s="715" t="e">
        <f t="shared" ref="AE7:AE45" si="0">IF(OR(F7=1,G7=1,H7=1,I7=1,J7=1,K7=1,L7=1,M7=1,N7=1,O7=1,P7=1,Q7=1,R7=1,S7=1,T7=1,U7=1,V7=1,W7=1,X7=1,Y7=1,Z7=1),1,ROUND(SUM(F7:Z7)/$C$4,2))</f>
        <v>#DIV/0!</v>
      </c>
      <c r="AF7" s="213">
        <f t="shared" ref="AF7:AF45" si="1">COUNTIF(F7:Z7,"=1")</f>
        <v>0</v>
      </c>
      <c r="AG7" s="495" t="e">
        <f>IF(OR(F7=1,G7=1,H7=1,I7=1,J7=1,K7=1,L7=1,M7=1,N7=1,O7=1,P7=1,Q7=1,R7=1,S7=1,T7=1,U7=1,V7=1,W7=1,X7=1,Y7=1,Z7=1),1,ROUND(SUM(F7:Z7)/$C$4,0))</f>
        <v>#DIV/0!</v>
      </c>
    </row>
    <row r="8" spans="1:35" ht="17.100000000000001" customHeight="1" x14ac:dyDescent="0.25">
      <c r="A8" s="205">
        <v>3</v>
      </c>
      <c r="B8" s="981">
        <f>Ditari!B11</f>
        <v>0</v>
      </c>
      <c r="C8" s="982"/>
      <c r="D8" s="204">
        <f>Ditari!D11</f>
        <v>0</v>
      </c>
      <c r="E8" s="286" t="s">
        <v>36</v>
      </c>
      <c r="F8" s="384" t="str">
        <f>Ditari!F13</f>
        <v/>
      </c>
      <c r="G8" s="384" t="str">
        <f>Ditari!G13</f>
        <v/>
      </c>
      <c r="H8" s="384" t="str">
        <f>Ditari!H13</f>
        <v/>
      </c>
      <c r="I8" s="384" t="str">
        <f>Ditari!I13</f>
        <v/>
      </c>
      <c r="J8" s="384" t="str">
        <f>Ditari!J13</f>
        <v/>
      </c>
      <c r="K8" s="384" t="str">
        <f>Ditari!K13</f>
        <v/>
      </c>
      <c r="L8" s="384" t="str">
        <f>Ditari!L13</f>
        <v/>
      </c>
      <c r="M8" s="384" t="str">
        <f>Ditari!M13</f>
        <v/>
      </c>
      <c r="N8" s="384" t="str">
        <f>Ditari!N13</f>
        <v/>
      </c>
      <c r="O8" s="384" t="str">
        <f>Ditari!O13</f>
        <v/>
      </c>
      <c r="P8" s="384" t="str">
        <f>Ditari!P13</f>
        <v/>
      </c>
      <c r="Q8" s="384" t="str">
        <f>Ditari!Q13</f>
        <v/>
      </c>
      <c r="R8" s="384" t="str">
        <f>Ditari!R13</f>
        <v/>
      </c>
      <c r="S8" s="384" t="str">
        <f>Ditari!S13</f>
        <v/>
      </c>
      <c r="T8" s="384" t="str">
        <f>Ditari!T13</f>
        <v/>
      </c>
      <c r="U8" s="384" t="str">
        <f>Ditari!U13</f>
        <v/>
      </c>
      <c r="V8" s="384" t="str">
        <f>Ditari!V13</f>
        <v/>
      </c>
      <c r="W8" s="384" t="str">
        <f>Ditari!W13</f>
        <v/>
      </c>
      <c r="X8" s="384" t="str">
        <f>Ditari!X13</f>
        <v/>
      </c>
      <c r="Y8" s="384" t="str">
        <f>Ditari!Y13</f>
        <v/>
      </c>
      <c r="Z8" s="384" t="str">
        <f>Ditari!Z13</f>
        <v/>
      </c>
      <c r="AA8" s="184"/>
      <c r="AB8" s="184"/>
      <c r="AC8" s="211" t="str">
        <f>IFERROR(ROUND(AVERAGE('Perioda 1'!AA9+'Perioda 2'!AA9),0),"")</f>
        <v/>
      </c>
      <c r="AD8" s="212" t="str">
        <f>IFERROR(ROUND(AVERAGE('Perioda 1'!AB9+'Perioda 2'!AB9),0),"")</f>
        <v/>
      </c>
      <c r="AE8" s="715" t="e">
        <f t="shared" si="0"/>
        <v>#DIV/0!</v>
      </c>
      <c r="AF8" s="213">
        <f t="shared" si="1"/>
        <v>0</v>
      </c>
      <c r="AG8" s="495" t="e">
        <f t="shared" ref="AG8:AG45" si="2">IF(OR(F8=1,G8=1,H8=1,I8=1,J8=1,K8=1,L8=1,M8=1,N8=1,O8=1,P8=1,Q8=1,R8=1,S8=1,T8=1,U8=1,V8=1,W8=1,X8=1,Y8=1,Z8=1),1,ROUND(SUM(F8:Z8)/$C$4,0))</f>
        <v>#DIV/0!</v>
      </c>
    </row>
    <row r="9" spans="1:35" ht="17.100000000000001" customHeight="1" x14ac:dyDescent="0.25">
      <c r="A9" s="205">
        <v>4</v>
      </c>
      <c r="B9" s="981">
        <f>Ditari!B14</f>
        <v>0</v>
      </c>
      <c r="C9" s="982"/>
      <c r="D9" s="204">
        <f>Ditari!D14</f>
        <v>0</v>
      </c>
      <c r="E9" s="286" t="s">
        <v>36</v>
      </c>
      <c r="F9" s="384" t="str">
        <f>Ditari!F16</f>
        <v/>
      </c>
      <c r="G9" s="384" t="str">
        <f>Ditari!G16</f>
        <v/>
      </c>
      <c r="H9" s="384" t="str">
        <f>Ditari!H16</f>
        <v/>
      </c>
      <c r="I9" s="384" t="str">
        <f>Ditari!I16</f>
        <v/>
      </c>
      <c r="J9" s="384" t="str">
        <f>Ditari!J16</f>
        <v/>
      </c>
      <c r="K9" s="384" t="str">
        <f>Ditari!K16</f>
        <v/>
      </c>
      <c r="L9" s="384" t="str">
        <f>Ditari!L16</f>
        <v/>
      </c>
      <c r="M9" s="384" t="str">
        <f>Ditari!M16</f>
        <v/>
      </c>
      <c r="N9" s="384" t="str">
        <f>Ditari!N16</f>
        <v/>
      </c>
      <c r="O9" s="384" t="str">
        <f>Ditari!O16</f>
        <v/>
      </c>
      <c r="P9" s="384" t="str">
        <f>Ditari!P16</f>
        <v/>
      </c>
      <c r="Q9" s="384" t="str">
        <f>Ditari!Q16</f>
        <v/>
      </c>
      <c r="R9" s="384" t="str">
        <f>Ditari!R16</f>
        <v/>
      </c>
      <c r="S9" s="384" t="str">
        <f>Ditari!S16</f>
        <v/>
      </c>
      <c r="T9" s="384" t="str">
        <f>Ditari!T16</f>
        <v/>
      </c>
      <c r="U9" s="384" t="str">
        <f>Ditari!U16</f>
        <v/>
      </c>
      <c r="V9" s="384" t="str">
        <f>Ditari!V16</f>
        <v/>
      </c>
      <c r="W9" s="384" t="str">
        <f>Ditari!W16</f>
        <v/>
      </c>
      <c r="X9" s="384" t="str">
        <f>Ditari!X16</f>
        <v/>
      </c>
      <c r="Y9" s="384" t="str">
        <f>Ditari!Y16</f>
        <v/>
      </c>
      <c r="Z9" s="384" t="str">
        <f>Ditari!Z16</f>
        <v/>
      </c>
      <c r="AA9" s="184"/>
      <c r="AB9" s="184"/>
      <c r="AC9" s="211" t="str">
        <f>IFERROR(ROUND(AVERAGE('Perioda 1'!AA10+'Perioda 2'!AA10),0),"")</f>
        <v/>
      </c>
      <c r="AD9" s="212" t="str">
        <f>IFERROR(ROUND(AVERAGE('Perioda 1'!AB10+'Perioda 2'!AB10),0),"")</f>
        <v/>
      </c>
      <c r="AE9" s="715" t="e">
        <f t="shared" si="0"/>
        <v>#DIV/0!</v>
      </c>
      <c r="AF9" s="213">
        <f t="shared" si="1"/>
        <v>0</v>
      </c>
      <c r="AG9" s="495" t="e">
        <f t="shared" si="2"/>
        <v>#DIV/0!</v>
      </c>
    </row>
    <row r="10" spans="1:35" ht="17.100000000000001" customHeight="1" x14ac:dyDescent="0.25">
      <c r="A10" s="205">
        <v>5</v>
      </c>
      <c r="B10" s="981">
        <f>Ditari!B17</f>
        <v>0</v>
      </c>
      <c r="C10" s="982"/>
      <c r="D10" s="204">
        <f>Ditari!D17</f>
        <v>0</v>
      </c>
      <c r="E10" s="286" t="s">
        <v>36</v>
      </c>
      <c r="F10" s="384" t="str">
        <f>Ditari!F19</f>
        <v/>
      </c>
      <c r="G10" s="384" t="str">
        <f>Ditari!G19</f>
        <v/>
      </c>
      <c r="H10" s="384" t="str">
        <f>Ditari!H19</f>
        <v/>
      </c>
      <c r="I10" s="384" t="str">
        <f>Ditari!I19</f>
        <v/>
      </c>
      <c r="J10" s="384" t="str">
        <f>Ditari!J19</f>
        <v/>
      </c>
      <c r="K10" s="384" t="str">
        <f>Ditari!K19</f>
        <v/>
      </c>
      <c r="L10" s="384" t="str">
        <f>Ditari!L19</f>
        <v/>
      </c>
      <c r="M10" s="384" t="str">
        <f>Ditari!M19</f>
        <v/>
      </c>
      <c r="N10" s="384" t="str">
        <f>Ditari!N19</f>
        <v/>
      </c>
      <c r="O10" s="384" t="str">
        <f>Ditari!O19</f>
        <v/>
      </c>
      <c r="P10" s="384" t="str">
        <f>Ditari!P19</f>
        <v/>
      </c>
      <c r="Q10" s="384" t="str">
        <f>Ditari!Q19</f>
        <v/>
      </c>
      <c r="R10" s="384" t="str">
        <f>Ditari!R19</f>
        <v/>
      </c>
      <c r="S10" s="384" t="str">
        <f>Ditari!S19</f>
        <v/>
      </c>
      <c r="T10" s="384" t="str">
        <f>Ditari!T19</f>
        <v/>
      </c>
      <c r="U10" s="384" t="str">
        <f>Ditari!U19</f>
        <v/>
      </c>
      <c r="V10" s="384" t="str">
        <f>Ditari!V19</f>
        <v/>
      </c>
      <c r="W10" s="384" t="str">
        <f>Ditari!W19</f>
        <v/>
      </c>
      <c r="X10" s="384" t="str">
        <f>Ditari!X19</f>
        <v/>
      </c>
      <c r="Y10" s="384" t="str">
        <f>Ditari!Y19</f>
        <v/>
      </c>
      <c r="Z10" s="384" t="str">
        <f>Ditari!Z19</f>
        <v/>
      </c>
      <c r="AA10" s="184"/>
      <c r="AB10" s="184"/>
      <c r="AC10" s="211" t="str">
        <f>IFERROR(ROUND(AVERAGE('Perioda 1'!AA11+'Perioda 2'!AA11),0),"")</f>
        <v/>
      </c>
      <c r="AD10" s="212" t="str">
        <f>IFERROR(ROUND(AVERAGE('Perioda 1'!AB11+'Perioda 2'!AB11),0),"")</f>
        <v/>
      </c>
      <c r="AE10" s="715" t="e">
        <f t="shared" si="0"/>
        <v>#DIV/0!</v>
      </c>
      <c r="AF10" s="213">
        <f t="shared" si="1"/>
        <v>0</v>
      </c>
      <c r="AG10" s="495" t="e">
        <f t="shared" si="2"/>
        <v>#DIV/0!</v>
      </c>
    </row>
    <row r="11" spans="1:35" ht="17.100000000000001" customHeight="1" x14ac:dyDescent="0.25">
      <c r="A11" s="205">
        <v>6</v>
      </c>
      <c r="B11" s="981">
        <f>Ditari!B20</f>
        <v>0</v>
      </c>
      <c r="C11" s="982"/>
      <c r="D11" s="204">
        <f>Ditari!D20</f>
        <v>0</v>
      </c>
      <c r="E11" s="286" t="s">
        <v>36</v>
      </c>
      <c r="F11" s="384" t="str">
        <f>Ditari!F22</f>
        <v/>
      </c>
      <c r="G11" s="384" t="str">
        <f>Ditari!G22</f>
        <v/>
      </c>
      <c r="H11" s="384" t="str">
        <f>Ditari!H22</f>
        <v/>
      </c>
      <c r="I11" s="384" t="str">
        <f>Ditari!I22</f>
        <v/>
      </c>
      <c r="J11" s="384" t="str">
        <f>Ditari!J22</f>
        <v/>
      </c>
      <c r="K11" s="384" t="str">
        <f>Ditari!K22</f>
        <v/>
      </c>
      <c r="L11" s="384" t="str">
        <f>Ditari!L22</f>
        <v/>
      </c>
      <c r="M11" s="384" t="str">
        <f>Ditari!M22</f>
        <v/>
      </c>
      <c r="N11" s="384" t="str">
        <f>Ditari!N22</f>
        <v/>
      </c>
      <c r="O11" s="384" t="str">
        <f>Ditari!O22</f>
        <v/>
      </c>
      <c r="P11" s="384" t="str">
        <f>Ditari!P22</f>
        <v/>
      </c>
      <c r="Q11" s="384" t="str">
        <f>Ditari!Q22</f>
        <v/>
      </c>
      <c r="R11" s="384" t="str">
        <f>Ditari!R22</f>
        <v/>
      </c>
      <c r="S11" s="384" t="str">
        <f>Ditari!S22</f>
        <v/>
      </c>
      <c r="T11" s="384" t="str">
        <f>Ditari!T22</f>
        <v/>
      </c>
      <c r="U11" s="384" t="str">
        <f>Ditari!U22</f>
        <v/>
      </c>
      <c r="V11" s="384" t="str">
        <f>Ditari!V22</f>
        <v/>
      </c>
      <c r="W11" s="384" t="str">
        <f>Ditari!W22</f>
        <v/>
      </c>
      <c r="X11" s="384" t="str">
        <f>Ditari!X22</f>
        <v/>
      </c>
      <c r="Y11" s="384" t="str">
        <f>Ditari!Y22</f>
        <v/>
      </c>
      <c r="Z11" s="384" t="str">
        <f>Ditari!Z22</f>
        <v/>
      </c>
      <c r="AA11" s="184"/>
      <c r="AB11" s="184"/>
      <c r="AC11" s="211" t="str">
        <f>IFERROR(ROUND(AVERAGE('Perioda 1'!AA12+'Perioda 2'!AA12),0),"")</f>
        <v/>
      </c>
      <c r="AD11" s="212" t="str">
        <f>IFERROR(ROUND(AVERAGE('Perioda 1'!AB12+'Perioda 2'!AB12),0),"")</f>
        <v/>
      </c>
      <c r="AE11" s="715" t="e">
        <f t="shared" si="0"/>
        <v>#DIV/0!</v>
      </c>
      <c r="AF11" s="213">
        <f t="shared" si="1"/>
        <v>0</v>
      </c>
      <c r="AG11" s="495" t="e">
        <f t="shared" si="2"/>
        <v>#DIV/0!</v>
      </c>
    </row>
    <row r="12" spans="1:35" ht="17.100000000000001" customHeight="1" x14ac:dyDescent="0.25">
      <c r="A12" s="205">
        <v>7</v>
      </c>
      <c r="B12" s="981">
        <f>Ditari!B23</f>
        <v>0</v>
      </c>
      <c r="C12" s="982"/>
      <c r="D12" s="204">
        <f>Ditari!D23</f>
        <v>0</v>
      </c>
      <c r="E12" s="286" t="s">
        <v>36</v>
      </c>
      <c r="F12" s="384" t="str">
        <f>Ditari!F25</f>
        <v/>
      </c>
      <c r="G12" s="384" t="str">
        <f>Ditari!G25</f>
        <v/>
      </c>
      <c r="H12" s="384" t="str">
        <f>Ditari!H25</f>
        <v/>
      </c>
      <c r="I12" s="384" t="str">
        <f>Ditari!I25</f>
        <v/>
      </c>
      <c r="J12" s="384" t="str">
        <f>Ditari!J25</f>
        <v/>
      </c>
      <c r="K12" s="384" t="str">
        <f>Ditari!K25</f>
        <v/>
      </c>
      <c r="L12" s="384" t="str">
        <f>Ditari!L25</f>
        <v/>
      </c>
      <c r="M12" s="384" t="str">
        <f>Ditari!M25</f>
        <v/>
      </c>
      <c r="N12" s="384" t="str">
        <f>Ditari!N25</f>
        <v/>
      </c>
      <c r="O12" s="384" t="str">
        <f>Ditari!O25</f>
        <v/>
      </c>
      <c r="P12" s="384" t="str">
        <f>Ditari!P25</f>
        <v/>
      </c>
      <c r="Q12" s="384" t="str">
        <f>Ditari!Q25</f>
        <v/>
      </c>
      <c r="R12" s="384" t="str">
        <f>Ditari!R25</f>
        <v/>
      </c>
      <c r="S12" s="384" t="str">
        <f>Ditari!S25</f>
        <v/>
      </c>
      <c r="T12" s="384" t="str">
        <f>Ditari!T25</f>
        <v/>
      </c>
      <c r="U12" s="384" t="str">
        <f>Ditari!U25</f>
        <v/>
      </c>
      <c r="V12" s="384" t="str">
        <f>Ditari!V25</f>
        <v/>
      </c>
      <c r="W12" s="384" t="str">
        <f>Ditari!W25</f>
        <v/>
      </c>
      <c r="X12" s="384" t="str">
        <f>Ditari!X25</f>
        <v/>
      </c>
      <c r="Y12" s="384" t="str">
        <f>Ditari!Y25</f>
        <v/>
      </c>
      <c r="Z12" s="384" t="str">
        <f>Ditari!Z25</f>
        <v/>
      </c>
      <c r="AA12" s="184"/>
      <c r="AB12" s="184"/>
      <c r="AC12" s="211" t="str">
        <f>IFERROR(ROUND(AVERAGE('Perioda 1'!AA13+'Perioda 2'!AA13),0),"")</f>
        <v/>
      </c>
      <c r="AD12" s="212" t="str">
        <f>IFERROR(ROUND(AVERAGE('Perioda 1'!AB13+'Perioda 2'!AB13),0),"")</f>
        <v/>
      </c>
      <c r="AE12" s="715" t="e">
        <f t="shared" si="0"/>
        <v>#DIV/0!</v>
      </c>
      <c r="AF12" s="213">
        <f t="shared" si="1"/>
        <v>0</v>
      </c>
      <c r="AG12" s="495" t="e">
        <f t="shared" si="2"/>
        <v>#DIV/0!</v>
      </c>
    </row>
    <row r="13" spans="1:35" ht="17.100000000000001" customHeight="1" x14ac:dyDescent="0.25">
      <c r="A13" s="205">
        <v>8</v>
      </c>
      <c r="B13" s="981">
        <f>Ditari!B26</f>
        <v>0</v>
      </c>
      <c r="C13" s="982"/>
      <c r="D13" s="204">
        <f>Ditari!D26</f>
        <v>0</v>
      </c>
      <c r="E13" s="286" t="s">
        <v>36</v>
      </c>
      <c r="F13" s="384" t="str">
        <f>Ditari!F28</f>
        <v/>
      </c>
      <c r="G13" s="384" t="str">
        <f>Ditari!G28</f>
        <v/>
      </c>
      <c r="H13" s="384" t="str">
        <f>Ditari!H28</f>
        <v/>
      </c>
      <c r="I13" s="384" t="str">
        <f>Ditari!I28</f>
        <v/>
      </c>
      <c r="J13" s="384" t="str">
        <f>Ditari!J28</f>
        <v/>
      </c>
      <c r="K13" s="384" t="str">
        <f>Ditari!K28</f>
        <v/>
      </c>
      <c r="L13" s="384" t="str">
        <f>Ditari!L28</f>
        <v/>
      </c>
      <c r="M13" s="384" t="str">
        <f>Ditari!M28</f>
        <v/>
      </c>
      <c r="N13" s="384" t="str">
        <f>Ditari!N28</f>
        <v/>
      </c>
      <c r="O13" s="384" t="str">
        <f>Ditari!O28</f>
        <v/>
      </c>
      <c r="P13" s="384" t="str">
        <f>Ditari!P28</f>
        <v/>
      </c>
      <c r="Q13" s="384" t="str">
        <f>Ditari!Q28</f>
        <v/>
      </c>
      <c r="R13" s="384" t="str">
        <f>Ditari!R28</f>
        <v/>
      </c>
      <c r="S13" s="384" t="str">
        <f>Ditari!S28</f>
        <v/>
      </c>
      <c r="T13" s="384" t="str">
        <f>Ditari!T28</f>
        <v/>
      </c>
      <c r="U13" s="384" t="str">
        <f>Ditari!U28</f>
        <v/>
      </c>
      <c r="V13" s="384" t="str">
        <f>Ditari!V28</f>
        <v/>
      </c>
      <c r="W13" s="384" t="str">
        <f>Ditari!W28</f>
        <v/>
      </c>
      <c r="X13" s="384" t="str">
        <f>Ditari!X28</f>
        <v/>
      </c>
      <c r="Y13" s="384" t="str">
        <f>Ditari!Y28</f>
        <v/>
      </c>
      <c r="Z13" s="384" t="str">
        <f>Ditari!Z28</f>
        <v/>
      </c>
      <c r="AA13" s="184"/>
      <c r="AB13" s="184"/>
      <c r="AC13" s="211" t="str">
        <f>IFERROR(ROUND(AVERAGE('Perioda 1'!AA14+'Perioda 2'!AA14),0),"")</f>
        <v/>
      </c>
      <c r="AD13" s="212" t="str">
        <f>IFERROR(ROUND(AVERAGE('Perioda 1'!AB14+'Perioda 2'!AB14),0),"")</f>
        <v/>
      </c>
      <c r="AE13" s="715" t="e">
        <f t="shared" si="0"/>
        <v>#DIV/0!</v>
      </c>
      <c r="AF13" s="213">
        <f t="shared" si="1"/>
        <v>0</v>
      </c>
      <c r="AG13" s="495" t="e">
        <f t="shared" si="2"/>
        <v>#DIV/0!</v>
      </c>
    </row>
    <row r="14" spans="1:35" ht="17.100000000000001" customHeight="1" x14ac:dyDescent="0.25">
      <c r="A14" s="205">
        <v>9</v>
      </c>
      <c r="B14" s="981">
        <f>Ditari!B29</f>
        <v>0</v>
      </c>
      <c r="C14" s="982"/>
      <c r="D14" s="204">
        <f>Ditari!D29</f>
        <v>0</v>
      </c>
      <c r="E14" s="286" t="s">
        <v>36</v>
      </c>
      <c r="F14" s="384" t="str">
        <f>Ditari!F31</f>
        <v/>
      </c>
      <c r="G14" s="384" t="str">
        <f>Ditari!G31</f>
        <v/>
      </c>
      <c r="H14" s="384" t="str">
        <f>Ditari!H31</f>
        <v/>
      </c>
      <c r="I14" s="384" t="str">
        <f>Ditari!I31</f>
        <v/>
      </c>
      <c r="J14" s="384" t="str">
        <f>Ditari!J31</f>
        <v/>
      </c>
      <c r="K14" s="384" t="str">
        <f>Ditari!K31</f>
        <v/>
      </c>
      <c r="L14" s="384" t="str">
        <f>Ditari!L31</f>
        <v/>
      </c>
      <c r="M14" s="384" t="str">
        <f>Ditari!M31</f>
        <v/>
      </c>
      <c r="N14" s="384" t="str">
        <f>Ditari!N31</f>
        <v/>
      </c>
      <c r="O14" s="384" t="str">
        <f>Ditari!O31</f>
        <v/>
      </c>
      <c r="P14" s="384" t="str">
        <f>Ditari!P31</f>
        <v/>
      </c>
      <c r="Q14" s="384" t="str">
        <f>Ditari!Q31</f>
        <v/>
      </c>
      <c r="R14" s="384" t="str">
        <f>Ditari!R31</f>
        <v/>
      </c>
      <c r="S14" s="384" t="str">
        <f>Ditari!S31</f>
        <v/>
      </c>
      <c r="T14" s="384" t="str">
        <f>Ditari!T31</f>
        <v/>
      </c>
      <c r="U14" s="384" t="str">
        <f>Ditari!U31</f>
        <v/>
      </c>
      <c r="V14" s="384" t="str">
        <f>Ditari!V31</f>
        <v/>
      </c>
      <c r="W14" s="384" t="str">
        <f>Ditari!W31</f>
        <v/>
      </c>
      <c r="X14" s="384" t="str">
        <f>Ditari!X31</f>
        <v/>
      </c>
      <c r="Y14" s="384" t="str">
        <f>Ditari!Y31</f>
        <v/>
      </c>
      <c r="Z14" s="384" t="str">
        <f>Ditari!Z31</f>
        <v/>
      </c>
      <c r="AA14" s="184"/>
      <c r="AB14" s="184"/>
      <c r="AC14" s="211" t="str">
        <f>IFERROR(ROUND(AVERAGE('Perioda 1'!AA15+'Perioda 2'!AA15),0),"")</f>
        <v/>
      </c>
      <c r="AD14" s="212" t="str">
        <f>IFERROR(ROUND(AVERAGE('Perioda 1'!AB15+'Perioda 2'!AB15),0),"")</f>
        <v/>
      </c>
      <c r="AE14" s="715" t="e">
        <f t="shared" si="0"/>
        <v>#DIV/0!</v>
      </c>
      <c r="AF14" s="213">
        <f t="shared" si="1"/>
        <v>0</v>
      </c>
      <c r="AG14" s="495" t="e">
        <f t="shared" si="2"/>
        <v>#DIV/0!</v>
      </c>
    </row>
    <row r="15" spans="1:35" ht="17.100000000000001" customHeight="1" x14ac:dyDescent="0.25">
      <c r="A15" s="205">
        <v>10</v>
      </c>
      <c r="B15" s="981">
        <f>Ditari!B32</f>
        <v>0</v>
      </c>
      <c r="C15" s="982"/>
      <c r="D15" s="204">
        <f>Ditari!D32</f>
        <v>0</v>
      </c>
      <c r="E15" s="286" t="s">
        <v>36</v>
      </c>
      <c r="F15" s="384" t="str">
        <f>Ditari!F34</f>
        <v/>
      </c>
      <c r="G15" s="384" t="str">
        <f>Ditari!G34</f>
        <v/>
      </c>
      <c r="H15" s="384" t="str">
        <f>Ditari!H34</f>
        <v/>
      </c>
      <c r="I15" s="384" t="str">
        <f>Ditari!I34</f>
        <v/>
      </c>
      <c r="J15" s="384" t="str">
        <f>Ditari!J34</f>
        <v/>
      </c>
      <c r="K15" s="384" t="str">
        <f>Ditari!K34</f>
        <v/>
      </c>
      <c r="L15" s="384" t="str">
        <f>Ditari!L34</f>
        <v/>
      </c>
      <c r="M15" s="384" t="str">
        <f>Ditari!M34</f>
        <v/>
      </c>
      <c r="N15" s="384" t="str">
        <f>Ditari!N34</f>
        <v/>
      </c>
      <c r="O15" s="384" t="str">
        <f>Ditari!O34</f>
        <v/>
      </c>
      <c r="P15" s="384" t="str">
        <f>Ditari!P34</f>
        <v/>
      </c>
      <c r="Q15" s="384" t="str">
        <f>Ditari!Q34</f>
        <v/>
      </c>
      <c r="R15" s="384" t="str">
        <f>Ditari!R34</f>
        <v/>
      </c>
      <c r="S15" s="384" t="str">
        <f>Ditari!S34</f>
        <v/>
      </c>
      <c r="T15" s="384" t="str">
        <f>Ditari!T34</f>
        <v/>
      </c>
      <c r="U15" s="384" t="str">
        <f>Ditari!U34</f>
        <v/>
      </c>
      <c r="V15" s="384" t="str">
        <f>Ditari!V34</f>
        <v/>
      </c>
      <c r="W15" s="384" t="str">
        <f>Ditari!W34</f>
        <v/>
      </c>
      <c r="X15" s="384" t="str">
        <f>Ditari!X34</f>
        <v/>
      </c>
      <c r="Y15" s="384" t="str">
        <f>Ditari!Y34</f>
        <v/>
      </c>
      <c r="Z15" s="384" t="str">
        <f>Ditari!Z34</f>
        <v/>
      </c>
      <c r="AA15" s="184"/>
      <c r="AB15" s="184"/>
      <c r="AC15" s="211" t="str">
        <f>IFERROR(ROUND(AVERAGE('Perioda 1'!AA16+'Perioda 2'!AA16),0),"")</f>
        <v/>
      </c>
      <c r="AD15" s="212" t="str">
        <f>IFERROR(ROUND(AVERAGE('Perioda 1'!AB16+'Perioda 2'!AB16),0),"")</f>
        <v/>
      </c>
      <c r="AE15" s="715" t="e">
        <f t="shared" si="0"/>
        <v>#DIV/0!</v>
      </c>
      <c r="AF15" s="213">
        <f t="shared" si="1"/>
        <v>0</v>
      </c>
      <c r="AG15" s="495" t="e">
        <f t="shared" si="2"/>
        <v>#DIV/0!</v>
      </c>
    </row>
    <row r="16" spans="1:35" ht="17.100000000000001" customHeight="1" x14ac:dyDescent="0.25">
      <c r="A16" s="205">
        <v>11</v>
      </c>
      <c r="B16" s="981">
        <f>Ditari!B35</f>
        <v>0</v>
      </c>
      <c r="C16" s="982"/>
      <c r="D16" s="204">
        <f>Ditari!D35</f>
        <v>0</v>
      </c>
      <c r="E16" s="286" t="s">
        <v>36</v>
      </c>
      <c r="F16" s="384" t="str">
        <f>Ditari!F37</f>
        <v/>
      </c>
      <c r="G16" s="384" t="str">
        <f>Ditari!G37</f>
        <v/>
      </c>
      <c r="H16" s="384" t="str">
        <f>Ditari!H37</f>
        <v/>
      </c>
      <c r="I16" s="384" t="str">
        <f>Ditari!I37</f>
        <v/>
      </c>
      <c r="J16" s="384" t="str">
        <f>Ditari!J37</f>
        <v/>
      </c>
      <c r="K16" s="384" t="str">
        <f>Ditari!K37</f>
        <v/>
      </c>
      <c r="L16" s="384" t="str">
        <f>Ditari!L37</f>
        <v/>
      </c>
      <c r="M16" s="384" t="str">
        <f>Ditari!M37</f>
        <v/>
      </c>
      <c r="N16" s="384" t="str">
        <f>Ditari!N37</f>
        <v/>
      </c>
      <c r="O16" s="384" t="str">
        <f>Ditari!O37</f>
        <v/>
      </c>
      <c r="P16" s="384" t="str">
        <f>Ditari!P37</f>
        <v/>
      </c>
      <c r="Q16" s="384" t="str">
        <f>Ditari!Q37</f>
        <v/>
      </c>
      <c r="R16" s="384" t="str">
        <f>Ditari!R37</f>
        <v/>
      </c>
      <c r="S16" s="384" t="str">
        <f>Ditari!S37</f>
        <v/>
      </c>
      <c r="T16" s="384" t="str">
        <f>Ditari!T37</f>
        <v/>
      </c>
      <c r="U16" s="384" t="str">
        <f>Ditari!U37</f>
        <v/>
      </c>
      <c r="V16" s="384" t="str">
        <f>Ditari!V37</f>
        <v/>
      </c>
      <c r="W16" s="384" t="str">
        <f>Ditari!W37</f>
        <v/>
      </c>
      <c r="X16" s="384" t="str">
        <f>Ditari!X37</f>
        <v/>
      </c>
      <c r="Y16" s="384" t="str">
        <f>Ditari!Y37</f>
        <v/>
      </c>
      <c r="Z16" s="384" t="str">
        <f>Ditari!Z37</f>
        <v/>
      </c>
      <c r="AA16" s="184"/>
      <c r="AB16" s="184"/>
      <c r="AC16" s="211" t="str">
        <f>IFERROR(ROUND(AVERAGE('Perioda 1'!AA17+'Perioda 2'!AA17),0),"")</f>
        <v/>
      </c>
      <c r="AD16" s="212" t="str">
        <f>IFERROR(ROUND(AVERAGE('Perioda 1'!AB17+'Perioda 2'!AB17),0),"")</f>
        <v/>
      </c>
      <c r="AE16" s="715" t="e">
        <f t="shared" si="0"/>
        <v>#DIV/0!</v>
      </c>
      <c r="AF16" s="213">
        <f t="shared" si="1"/>
        <v>0</v>
      </c>
      <c r="AG16" s="495" t="e">
        <f t="shared" si="2"/>
        <v>#DIV/0!</v>
      </c>
      <c r="AI16" s="117"/>
    </row>
    <row r="17" spans="1:33" ht="17.100000000000001" customHeight="1" x14ac:dyDescent="0.25">
      <c r="A17" s="206">
        <v>12</v>
      </c>
      <c r="B17" s="981">
        <f>Ditari!B38</f>
        <v>0</v>
      </c>
      <c r="C17" s="982"/>
      <c r="D17" s="204">
        <f>Ditari!D38</f>
        <v>0</v>
      </c>
      <c r="E17" s="286" t="s">
        <v>36</v>
      </c>
      <c r="F17" s="384" t="str">
        <f>Ditari!F40</f>
        <v/>
      </c>
      <c r="G17" s="384" t="str">
        <f>Ditari!G40</f>
        <v/>
      </c>
      <c r="H17" s="384" t="str">
        <f>Ditari!H40</f>
        <v/>
      </c>
      <c r="I17" s="384" t="str">
        <f>Ditari!I40</f>
        <v/>
      </c>
      <c r="J17" s="384" t="str">
        <f>Ditari!J40</f>
        <v/>
      </c>
      <c r="K17" s="384" t="str">
        <f>Ditari!K40</f>
        <v/>
      </c>
      <c r="L17" s="384" t="str">
        <f>Ditari!L40</f>
        <v/>
      </c>
      <c r="M17" s="384" t="str">
        <f>Ditari!M40</f>
        <v/>
      </c>
      <c r="N17" s="384" t="str">
        <f>Ditari!N40</f>
        <v/>
      </c>
      <c r="O17" s="384" t="str">
        <f>Ditari!O40</f>
        <v/>
      </c>
      <c r="P17" s="384" t="str">
        <f>Ditari!P40</f>
        <v/>
      </c>
      <c r="Q17" s="384" t="str">
        <f>Ditari!Q40</f>
        <v/>
      </c>
      <c r="R17" s="384" t="str">
        <f>Ditari!R40</f>
        <v/>
      </c>
      <c r="S17" s="384" t="str">
        <f>Ditari!S40</f>
        <v/>
      </c>
      <c r="T17" s="384" t="str">
        <f>Ditari!T40</f>
        <v/>
      </c>
      <c r="U17" s="384" t="str">
        <f>Ditari!U40</f>
        <v/>
      </c>
      <c r="V17" s="384" t="str">
        <f>Ditari!V40</f>
        <v/>
      </c>
      <c r="W17" s="384" t="str">
        <f>Ditari!W40</f>
        <v/>
      </c>
      <c r="X17" s="384" t="str">
        <f>Ditari!X40</f>
        <v/>
      </c>
      <c r="Y17" s="384" t="str">
        <f>Ditari!Y40</f>
        <v/>
      </c>
      <c r="Z17" s="384" t="str">
        <f>Ditari!Z40</f>
        <v/>
      </c>
      <c r="AA17" s="184"/>
      <c r="AB17" s="184"/>
      <c r="AC17" s="211" t="str">
        <f>IFERROR(ROUND(AVERAGE('Perioda 1'!AA18+'Perioda 2'!AA18),0),"")</f>
        <v/>
      </c>
      <c r="AD17" s="212" t="str">
        <f>IFERROR(ROUND(AVERAGE('Perioda 1'!AB18+'Perioda 2'!AB18),0),"")</f>
        <v/>
      </c>
      <c r="AE17" s="715" t="e">
        <f t="shared" si="0"/>
        <v>#DIV/0!</v>
      </c>
      <c r="AF17" s="213">
        <f t="shared" si="1"/>
        <v>0</v>
      </c>
      <c r="AG17" s="495" t="e">
        <f t="shared" si="2"/>
        <v>#DIV/0!</v>
      </c>
    </row>
    <row r="18" spans="1:33" ht="17.100000000000001" customHeight="1" x14ac:dyDescent="0.25">
      <c r="A18" s="206">
        <v>13</v>
      </c>
      <c r="B18" s="981">
        <f>Ditari!B41</f>
        <v>0</v>
      </c>
      <c r="C18" s="982"/>
      <c r="D18" s="204">
        <f>Ditari!D41</f>
        <v>0</v>
      </c>
      <c r="E18" s="286" t="s">
        <v>36</v>
      </c>
      <c r="F18" s="384" t="str">
        <f>Ditari!F43</f>
        <v/>
      </c>
      <c r="G18" s="384" t="str">
        <f>Ditari!G43</f>
        <v/>
      </c>
      <c r="H18" s="384" t="str">
        <f>Ditari!H43</f>
        <v/>
      </c>
      <c r="I18" s="384" t="str">
        <f>Ditari!I43</f>
        <v/>
      </c>
      <c r="J18" s="384" t="str">
        <f>Ditari!J43</f>
        <v/>
      </c>
      <c r="K18" s="384" t="str">
        <f>Ditari!K43</f>
        <v/>
      </c>
      <c r="L18" s="384" t="str">
        <f>Ditari!L43</f>
        <v/>
      </c>
      <c r="M18" s="384" t="str">
        <f>Ditari!M43</f>
        <v/>
      </c>
      <c r="N18" s="384" t="str">
        <f>Ditari!N43</f>
        <v/>
      </c>
      <c r="O18" s="384" t="str">
        <f>Ditari!O43</f>
        <v/>
      </c>
      <c r="P18" s="384" t="str">
        <f>Ditari!P43</f>
        <v/>
      </c>
      <c r="Q18" s="384" t="str">
        <f>Ditari!Q43</f>
        <v/>
      </c>
      <c r="R18" s="384" t="str">
        <f>Ditari!R43</f>
        <v/>
      </c>
      <c r="S18" s="384" t="str">
        <f>Ditari!S43</f>
        <v/>
      </c>
      <c r="T18" s="384" t="str">
        <f>Ditari!T43</f>
        <v/>
      </c>
      <c r="U18" s="384" t="str">
        <f>Ditari!U43</f>
        <v/>
      </c>
      <c r="V18" s="384" t="str">
        <f>Ditari!V43</f>
        <v/>
      </c>
      <c r="W18" s="384" t="str">
        <f>Ditari!W43</f>
        <v/>
      </c>
      <c r="X18" s="384" t="str">
        <f>Ditari!X43</f>
        <v/>
      </c>
      <c r="Y18" s="384" t="str">
        <f>Ditari!Y43</f>
        <v/>
      </c>
      <c r="Z18" s="384" t="str">
        <f>Ditari!Z43</f>
        <v/>
      </c>
      <c r="AA18" s="184"/>
      <c r="AB18" s="184"/>
      <c r="AC18" s="211" t="str">
        <f>IFERROR(ROUND(AVERAGE('Perioda 1'!AA19+'Perioda 2'!AA19),0),"")</f>
        <v/>
      </c>
      <c r="AD18" s="212" t="str">
        <f>IFERROR(ROUND(AVERAGE('Perioda 1'!AB19+'Perioda 2'!AB19),0),"")</f>
        <v/>
      </c>
      <c r="AE18" s="715" t="e">
        <f t="shared" si="0"/>
        <v>#DIV/0!</v>
      </c>
      <c r="AF18" s="213">
        <f>COUNTIF(F18:Z18,"=1")</f>
        <v>0</v>
      </c>
      <c r="AG18" s="495" t="e">
        <f t="shared" si="2"/>
        <v>#DIV/0!</v>
      </c>
    </row>
    <row r="19" spans="1:33" ht="17.100000000000001" customHeight="1" x14ac:dyDescent="0.25">
      <c r="A19" s="206">
        <v>14</v>
      </c>
      <c r="B19" s="981">
        <f>Ditari!B44</f>
        <v>0</v>
      </c>
      <c r="C19" s="982"/>
      <c r="D19" s="204">
        <f>Ditari!D44</f>
        <v>0</v>
      </c>
      <c r="E19" s="286" t="s">
        <v>36</v>
      </c>
      <c r="F19" s="384" t="str">
        <f>Ditari!F46</f>
        <v/>
      </c>
      <c r="G19" s="384" t="str">
        <f>Ditari!G46</f>
        <v/>
      </c>
      <c r="H19" s="384" t="str">
        <f>Ditari!H46</f>
        <v/>
      </c>
      <c r="I19" s="384" t="str">
        <f>Ditari!I46</f>
        <v/>
      </c>
      <c r="J19" s="384" t="str">
        <f>Ditari!J46</f>
        <v/>
      </c>
      <c r="K19" s="384" t="str">
        <f>Ditari!K46</f>
        <v/>
      </c>
      <c r="L19" s="384" t="str">
        <f>Ditari!L46</f>
        <v/>
      </c>
      <c r="M19" s="384" t="str">
        <f>Ditari!M46</f>
        <v/>
      </c>
      <c r="N19" s="384" t="str">
        <f>Ditari!N46</f>
        <v/>
      </c>
      <c r="O19" s="384" t="str">
        <f>Ditari!O46</f>
        <v/>
      </c>
      <c r="P19" s="384" t="str">
        <f>Ditari!P46</f>
        <v/>
      </c>
      <c r="Q19" s="384" t="str">
        <f>Ditari!Q46</f>
        <v/>
      </c>
      <c r="R19" s="384" t="str">
        <f>Ditari!R46</f>
        <v/>
      </c>
      <c r="S19" s="384" t="str">
        <f>Ditari!S46</f>
        <v/>
      </c>
      <c r="T19" s="384" t="str">
        <f>Ditari!T46</f>
        <v/>
      </c>
      <c r="U19" s="384" t="str">
        <f>Ditari!U46</f>
        <v/>
      </c>
      <c r="V19" s="384" t="str">
        <f>Ditari!V46</f>
        <v/>
      </c>
      <c r="W19" s="384" t="str">
        <f>Ditari!W46</f>
        <v/>
      </c>
      <c r="X19" s="384" t="str">
        <f>Ditari!X46</f>
        <v/>
      </c>
      <c r="Y19" s="384" t="str">
        <f>Ditari!Y46</f>
        <v/>
      </c>
      <c r="Z19" s="384" t="str">
        <f>Ditari!Z46</f>
        <v/>
      </c>
      <c r="AA19" s="184"/>
      <c r="AB19" s="184"/>
      <c r="AC19" s="211" t="str">
        <f>IFERROR(ROUND(AVERAGE('Perioda 1'!AA20+'Perioda 2'!AA20),0),"")</f>
        <v/>
      </c>
      <c r="AD19" s="212" t="str">
        <f>IFERROR(ROUND(AVERAGE('Perioda 1'!AB20+'Perioda 2'!AB20),0),"")</f>
        <v/>
      </c>
      <c r="AE19" s="715" t="e">
        <f t="shared" si="0"/>
        <v>#DIV/0!</v>
      </c>
      <c r="AF19" s="213">
        <f t="shared" si="1"/>
        <v>0</v>
      </c>
      <c r="AG19" s="495" t="e">
        <f t="shared" si="2"/>
        <v>#DIV/0!</v>
      </c>
    </row>
    <row r="20" spans="1:33" ht="17.100000000000001" customHeight="1" x14ac:dyDescent="0.25">
      <c r="A20" s="206">
        <v>15</v>
      </c>
      <c r="B20" s="981">
        <f>Ditari!B47</f>
        <v>0</v>
      </c>
      <c r="C20" s="982"/>
      <c r="D20" s="204">
        <f>Ditari!D47</f>
        <v>0</v>
      </c>
      <c r="E20" s="286" t="s">
        <v>36</v>
      </c>
      <c r="F20" s="384" t="str">
        <f>Ditari!F49</f>
        <v/>
      </c>
      <c r="G20" s="384" t="str">
        <f>Ditari!G49</f>
        <v/>
      </c>
      <c r="H20" s="384" t="str">
        <f>Ditari!H49</f>
        <v/>
      </c>
      <c r="I20" s="384" t="str">
        <f>Ditari!I49</f>
        <v/>
      </c>
      <c r="J20" s="384" t="str">
        <f>Ditari!J49</f>
        <v/>
      </c>
      <c r="K20" s="384" t="str">
        <f>Ditari!K49</f>
        <v/>
      </c>
      <c r="L20" s="384" t="str">
        <f>Ditari!L49</f>
        <v/>
      </c>
      <c r="M20" s="384" t="str">
        <f>Ditari!M49</f>
        <v/>
      </c>
      <c r="N20" s="384" t="str">
        <f>Ditari!N49</f>
        <v/>
      </c>
      <c r="O20" s="384" t="str">
        <f>Ditari!O49</f>
        <v/>
      </c>
      <c r="P20" s="384" t="str">
        <f>Ditari!P49</f>
        <v/>
      </c>
      <c r="Q20" s="384" t="str">
        <f>Ditari!Q49</f>
        <v/>
      </c>
      <c r="R20" s="384" t="str">
        <f>Ditari!R49</f>
        <v/>
      </c>
      <c r="S20" s="384" t="str">
        <f>Ditari!S49</f>
        <v/>
      </c>
      <c r="T20" s="384" t="str">
        <f>Ditari!T49</f>
        <v/>
      </c>
      <c r="U20" s="384" t="str">
        <f>Ditari!U49</f>
        <v/>
      </c>
      <c r="V20" s="384" t="str">
        <f>Ditari!V49</f>
        <v/>
      </c>
      <c r="W20" s="384" t="str">
        <f>Ditari!W49</f>
        <v/>
      </c>
      <c r="X20" s="384" t="str">
        <f>Ditari!X49</f>
        <v/>
      </c>
      <c r="Y20" s="384" t="str">
        <f>Ditari!Y49</f>
        <v/>
      </c>
      <c r="Z20" s="384" t="str">
        <f>Ditari!Z49</f>
        <v/>
      </c>
      <c r="AA20" s="184"/>
      <c r="AB20" s="184"/>
      <c r="AC20" s="211" t="str">
        <f>IFERROR(ROUND(AVERAGE('Perioda 1'!AA21+'Perioda 2'!AA21),0),"")</f>
        <v/>
      </c>
      <c r="AD20" s="212" t="str">
        <f>IFERROR(ROUND(AVERAGE('Perioda 1'!AB21+'Perioda 2'!AB21),0),"")</f>
        <v/>
      </c>
      <c r="AE20" s="715" t="e">
        <f t="shared" si="0"/>
        <v>#DIV/0!</v>
      </c>
      <c r="AF20" s="213">
        <f t="shared" si="1"/>
        <v>0</v>
      </c>
      <c r="AG20" s="495" t="e">
        <f t="shared" si="2"/>
        <v>#DIV/0!</v>
      </c>
    </row>
    <row r="21" spans="1:33" ht="17.100000000000001" customHeight="1" x14ac:dyDescent="0.25">
      <c r="A21" s="206">
        <v>16</v>
      </c>
      <c r="B21" s="981">
        <f>Ditari!B50</f>
        <v>0</v>
      </c>
      <c r="C21" s="982"/>
      <c r="D21" s="204">
        <f>Ditari!D50</f>
        <v>0</v>
      </c>
      <c r="E21" s="286" t="s">
        <v>36</v>
      </c>
      <c r="F21" s="384" t="str">
        <f>Ditari!F52</f>
        <v/>
      </c>
      <c r="G21" s="384" t="str">
        <f>Ditari!G52</f>
        <v/>
      </c>
      <c r="H21" s="384" t="str">
        <f>Ditari!H52</f>
        <v/>
      </c>
      <c r="I21" s="384" t="str">
        <f>Ditari!I52</f>
        <v/>
      </c>
      <c r="J21" s="384" t="str">
        <f>Ditari!J52</f>
        <v/>
      </c>
      <c r="K21" s="384" t="str">
        <f>Ditari!K52</f>
        <v/>
      </c>
      <c r="L21" s="384" t="str">
        <f>Ditari!L52</f>
        <v/>
      </c>
      <c r="M21" s="384" t="str">
        <f>Ditari!M52</f>
        <v/>
      </c>
      <c r="N21" s="384" t="str">
        <f>Ditari!N52</f>
        <v/>
      </c>
      <c r="O21" s="384" t="str">
        <f>Ditari!O52</f>
        <v/>
      </c>
      <c r="P21" s="384" t="str">
        <f>Ditari!P52</f>
        <v/>
      </c>
      <c r="Q21" s="384" t="str">
        <f>Ditari!Q52</f>
        <v/>
      </c>
      <c r="R21" s="384" t="str">
        <f>Ditari!R52</f>
        <v/>
      </c>
      <c r="S21" s="384" t="str">
        <f>Ditari!S52</f>
        <v/>
      </c>
      <c r="T21" s="384" t="str">
        <f>Ditari!T52</f>
        <v/>
      </c>
      <c r="U21" s="384" t="str">
        <f>Ditari!U52</f>
        <v/>
      </c>
      <c r="V21" s="384" t="str">
        <f>Ditari!V52</f>
        <v/>
      </c>
      <c r="W21" s="384" t="str">
        <f>Ditari!W52</f>
        <v/>
      </c>
      <c r="X21" s="384" t="str">
        <f>Ditari!X52</f>
        <v/>
      </c>
      <c r="Y21" s="384" t="str">
        <f>Ditari!Y52</f>
        <v/>
      </c>
      <c r="Z21" s="384" t="str">
        <f>Ditari!Z52</f>
        <v/>
      </c>
      <c r="AA21" s="184"/>
      <c r="AB21" s="184"/>
      <c r="AC21" s="211" t="str">
        <f>IFERROR(ROUND(AVERAGE('Perioda 1'!AA22+'Perioda 2'!AA22),0),"")</f>
        <v/>
      </c>
      <c r="AD21" s="212" t="str">
        <f>IFERROR(ROUND(AVERAGE('Perioda 1'!AB22+'Perioda 2'!AB22),0),"")</f>
        <v/>
      </c>
      <c r="AE21" s="715" t="e">
        <f t="shared" si="0"/>
        <v>#DIV/0!</v>
      </c>
      <c r="AF21" s="213">
        <f t="shared" si="1"/>
        <v>0</v>
      </c>
      <c r="AG21" s="495" t="e">
        <f t="shared" si="2"/>
        <v>#DIV/0!</v>
      </c>
    </row>
    <row r="22" spans="1:33" ht="17.100000000000001" customHeight="1" x14ac:dyDescent="0.25">
      <c r="A22" s="206">
        <v>17</v>
      </c>
      <c r="B22" s="981">
        <f>Ditari!B53</f>
        <v>0</v>
      </c>
      <c r="C22" s="982"/>
      <c r="D22" s="204">
        <f>Ditari!D53</f>
        <v>0</v>
      </c>
      <c r="E22" s="286" t="s">
        <v>36</v>
      </c>
      <c r="F22" s="384" t="str">
        <f>Ditari!F55</f>
        <v/>
      </c>
      <c r="G22" s="384" t="str">
        <f>Ditari!G55</f>
        <v/>
      </c>
      <c r="H22" s="384" t="str">
        <f>Ditari!H55</f>
        <v/>
      </c>
      <c r="I22" s="384" t="str">
        <f>Ditari!I55</f>
        <v/>
      </c>
      <c r="J22" s="384" t="str">
        <f>Ditari!J55</f>
        <v/>
      </c>
      <c r="K22" s="384" t="str">
        <f>Ditari!K55</f>
        <v/>
      </c>
      <c r="L22" s="384" t="str">
        <f>Ditari!L55</f>
        <v/>
      </c>
      <c r="M22" s="384" t="str">
        <f>Ditari!M55</f>
        <v/>
      </c>
      <c r="N22" s="384" t="str">
        <f>Ditari!N55</f>
        <v/>
      </c>
      <c r="O22" s="384" t="str">
        <f>Ditari!O55</f>
        <v/>
      </c>
      <c r="P22" s="384" t="str">
        <f>Ditari!P55</f>
        <v/>
      </c>
      <c r="Q22" s="384" t="str">
        <f>Ditari!Q55</f>
        <v/>
      </c>
      <c r="R22" s="384" t="str">
        <f>Ditari!R55</f>
        <v/>
      </c>
      <c r="S22" s="384" t="str">
        <f>Ditari!S55</f>
        <v/>
      </c>
      <c r="T22" s="384" t="str">
        <f>Ditari!T55</f>
        <v/>
      </c>
      <c r="U22" s="384" t="str">
        <f>Ditari!U55</f>
        <v/>
      </c>
      <c r="V22" s="384" t="str">
        <f>Ditari!V55</f>
        <v/>
      </c>
      <c r="W22" s="384" t="str">
        <f>Ditari!W55</f>
        <v/>
      </c>
      <c r="X22" s="384" t="str">
        <f>Ditari!X55</f>
        <v/>
      </c>
      <c r="Y22" s="384" t="str">
        <f>Ditari!Y55</f>
        <v/>
      </c>
      <c r="Z22" s="384" t="str">
        <f>Ditari!Z55</f>
        <v/>
      </c>
      <c r="AA22" s="184"/>
      <c r="AB22" s="184"/>
      <c r="AC22" s="211" t="str">
        <f>IFERROR(ROUND(AVERAGE('Perioda 1'!AA23+'Perioda 2'!AA23),0),"")</f>
        <v/>
      </c>
      <c r="AD22" s="212" t="str">
        <f>IFERROR(ROUND(AVERAGE('Perioda 1'!AB23+'Perioda 2'!AB23),0),"")</f>
        <v/>
      </c>
      <c r="AE22" s="715" t="e">
        <f t="shared" si="0"/>
        <v>#DIV/0!</v>
      </c>
      <c r="AF22" s="213">
        <f t="shared" si="1"/>
        <v>0</v>
      </c>
      <c r="AG22" s="495" t="e">
        <f t="shared" si="2"/>
        <v>#DIV/0!</v>
      </c>
    </row>
    <row r="23" spans="1:33" ht="17.100000000000001" customHeight="1" x14ac:dyDescent="0.25">
      <c r="A23" s="206">
        <v>18</v>
      </c>
      <c r="B23" s="981">
        <f>Ditari!B56</f>
        <v>0</v>
      </c>
      <c r="C23" s="982"/>
      <c r="D23" s="204">
        <f>Ditari!D56</f>
        <v>0</v>
      </c>
      <c r="E23" s="286" t="s">
        <v>36</v>
      </c>
      <c r="F23" s="384" t="str">
        <f>Ditari!F58</f>
        <v/>
      </c>
      <c r="G23" s="384" t="str">
        <f>Ditari!G58</f>
        <v/>
      </c>
      <c r="H23" s="384" t="str">
        <f>Ditari!H58</f>
        <v/>
      </c>
      <c r="I23" s="384" t="str">
        <f>Ditari!I58</f>
        <v/>
      </c>
      <c r="J23" s="384" t="str">
        <f>Ditari!J58</f>
        <v/>
      </c>
      <c r="K23" s="384" t="str">
        <f>Ditari!K58</f>
        <v/>
      </c>
      <c r="L23" s="384" t="str">
        <f>Ditari!L58</f>
        <v/>
      </c>
      <c r="M23" s="384" t="str">
        <f>Ditari!M58</f>
        <v/>
      </c>
      <c r="N23" s="384" t="str">
        <f>Ditari!N58</f>
        <v/>
      </c>
      <c r="O23" s="384" t="str">
        <f>Ditari!O58</f>
        <v/>
      </c>
      <c r="P23" s="384" t="str">
        <f>Ditari!P58</f>
        <v/>
      </c>
      <c r="Q23" s="384" t="str">
        <f>Ditari!Q58</f>
        <v/>
      </c>
      <c r="R23" s="384" t="str">
        <f>Ditari!R58</f>
        <v/>
      </c>
      <c r="S23" s="384" t="str">
        <f>Ditari!S58</f>
        <v/>
      </c>
      <c r="T23" s="384" t="str">
        <f>Ditari!T58</f>
        <v/>
      </c>
      <c r="U23" s="384" t="str">
        <f>Ditari!U58</f>
        <v/>
      </c>
      <c r="V23" s="384" t="str">
        <f>Ditari!V58</f>
        <v/>
      </c>
      <c r="W23" s="384" t="str">
        <f>Ditari!W58</f>
        <v/>
      </c>
      <c r="X23" s="384" t="str">
        <f>Ditari!X58</f>
        <v/>
      </c>
      <c r="Y23" s="384" t="str">
        <f>Ditari!Y58</f>
        <v/>
      </c>
      <c r="Z23" s="384" t="str">
        <f>Ditari!Z58</f>
        <v/>
      </c>
      <c r="AA23" s="184"/>
      <c r="AB23" s="184"/>
      <c r="AC23" s="211" t="str">
        <f>IFERROR(ROUND(AVERAGE('Perioda 1'!AA24+'Perioda 2'!AA24),0),"")</f>
        <v/>
      </c>
      <c r="AD23" s="212" t="str">
        <f>IFERROR(ROUND(AVERAGE('Perioda 1'!AB24+'Perioda 2'!AB24),0),"")</f>
        <v/>
      </c>
      <c r="AE23" s="715" t="e">
        <f t="shared" si="0"/>
        <v>#DIV/0!</v>
      </c>
      <c r="AF23" s="213">
        <f t="shared" si="1"/>
        <v>0</v>
      </c>
      <c r="AG23" s="495" t="e">
        <f t="shared" si="2"/>
        <v>#DIV/0!</v>
      </c>
    </row>
    <row r="24" spans="1:33" ht="17.100000000000001" customHeight="1" x14ac:dyDescent="0.25">
      <c r="A24" s="206">
        <v>19</v>
      </c>
      <c r="B24" s="981">
        <f>Ditari!B59</f>
        <v>0</v>
      </c>
      <c r="C24" s="982"/>
      <c r="D24" s="204">
        <f>Ditari!D59</f>
        <v>0</v>
      </c>
      <c r="E24" s="286" t="s">
        <v>36</v>
      </c>
      <c r="F24" s="384" t="str">
        <f>Ditari!F61</f>
        <v/>
      </c>
      <c r="G24" s="384" t="str">
        <f>Ditari!G61</f>
        <v/>
      </c>
      <c r="H24" s="384" t="str">
        <f>Ditari!H61</f>
        <v/>
      </c>
      <c r="I24" s="384" t="str">
        <f>Ditari!I61</f>
        <v/>
      </c>
      <c r="J24" s="384" t="str">
        <f>Ditari!J61</f>
        <v/>
      </c>
      <c r="K24" s="384" t="str">
        <f>Ditari!K61</f>
        <v/>
      </c>
      <c r="L24" s="384" t="str">
        <f>Ditari!L61</f>
        <v/>
      </c>
      <c r="M24" s="384" t="str">
        <f>Ditari!M61</f>
        <v/>
      </c>
      <c r="N24" s="384" t="str">
        <f>Ditari!N61</f>
        <v/>
      </c>
      <c r="O24" s="384" t="str">
        <f>Ditari!O61</f>
        <v/>
      </c>
      <c r="P24" s="384" t="str">
        <f>Ditari!P61</f>
        <v/>
      </c>
      <c r="Q24" s="384" t="str">
        <f>Ditari!Q61</f>
        <v/>
      </c>
      <c r="R24" s="384" t="str">
        <f>Ditari!R61</f>
        <v/>
      </c>
      <c r="S24" s="384" t="str">
        <f>Ditari!S61</f>
        <v/>
      </c>
      <c r="T24" s="384" t="str">
        <f>Ditari!T61</f>
        <v/>
      </c>
      <c r="U24" s="384" t="str">
        <f>Ditari!U61</f>
        <v/>
      </c>
      <c r="V24" s="384" t="str">
        <f>Ditari!V61</f>
        <v/>
      </c>
      <c r="W24" s="384" t="str">
        <f>Ditari!W61</f>
        <v/>
      </c>
      <c r="X24" s="384" t="str">
        <f>Ditari!X61</f>
        <v/>
      </c>
      <c r="Y24" s="384" t="str">
        <f>Ditari!Y61</f>
        <v/>
      </c>
      <c r="Z24" s="384" t="str">
        <f>Ditari!Z61</f>
        <v/>
      </c>
      <c r="AA24" s="184"/>
      <c r="AB24" s="184"/>
      <c r="AC24" s="211" t="str">
        <f>IFERROR(ROUND(AVERAGE('Perioda 1'!AA25+'Perioda 2'!AA25),0),"")</f>
        <v/>
      </c>
      <c r="AD24" s="212" t="str">
        <f>IFERROR(ROUND(AVERAGE('Perioda 1'!AB25+'Perioda 2'!AB25),0),"")</f>
        <v/>
      </c>
      <c r="AE24" s="715" t="e">
        <f t="shared" si="0"/>
        <v>#DIV/0!</v>
      </c>
      <c r="AF24" s="213">
        <f t="shared" si="1"/>
        <v>0</v>
      </c>
      <c r="AG24" s="495" t="e">
        <f t="shared" si="2"/>
        <v>#DIV/0!</v>
      </c>
    </row>
    <row r="25" spans="1:33" ht="17.100000000000001" customHeight="1" x14ac:dyDescent="0.25">
      <c r="A25" s="206">
        <v>20</v>
      </c>
      <c r="B25" s="981">
        <f>Ditari!B62</f>
        <v>0</v>
      </c>
      <c r="C25" s="982"/>
      <c r="D25" s="204">
        <f>Ditari!D62</f>
        <v>0</v>
      </c>
      <c r="E25" s="286" t="s">
        <v>36</v>
      </c>
      <c r="F25" s="384" t="str">
        <f>Ditari!F64</f>
        <v/>
      </c>
      <c r="G25" s="384" t="str">
        <f>Ditari!G64</f>
        <v/>
      </c>
      <c r="H25" s="384" t="str">
        <f>Ditari!H64</f>
        <v/>
      </c>
      <c r="I25" s="384" t="str">
        <f>Ditari!I64</f>
        <v/>
      </c>
      <c r="J25" s="384" t="str">
        <f>Ditari!J64</f>
        <v/>
      </c>
      <c r="K25" s="384" t="str">
        <f>Ditari!K64</f>
        <v/>
      </c>
      <c r="L25" s="384" t="str">
        <f>Ditari!L64</f>
        <v/>
      </c>
      <c r="M25" s="384" t="str">
        <f>Ditari!M64</f>
        <v/>
      </c>
      <c r="N25" s="384" t="str">
        <f>Ditari!N64</f>
        <v/>
      </c>
      <c r="O25" s="384" t="str">
        <f>Ditari!O64</f>
        <v/>
      </c>
      <c r="P25" s="384" t="str">
        <f>Ditari!P64</f>
        <v/>
      </c>
      <c r="Q25" s="384" t="str">
        <f>Ditari!Q64</f>
        <v/>
      </c>
      <c r="R25" s="384" t="str">
        <f>Ditari!R64</f>
        <v/>
      </c>
      <c r="S25" s="384" t="str">
        <f>Ditari!S64</f>
        <v/>
      </c>
      <c r="T25" s="384" t="str">
        <f>Ditari!T64</f>
        <v/>
      </c>
      <c r="U25" s="384" t="str">
        <f>Ditari!U64</f>
        <v/>
      </c>
      <c r="V25" s="384" t="str">
        <f>Ditari!V64</f>
        <v/>
      </c>
      <c r="W25" s="384" t="str">
        <f>Ditari!W64</f>
        <v/>
      </c>
      <c r="X25" s="384" t="str">
        <f>Ditari!X64</f>
        <v/>
      </c>
      <c r="Y25" s="384" t="str">
        <f>Ditari!Y64</f>
        <v/>
      </c>
      <c r="Z25" s="384" t="str">
        <f>Ditari!Z64</f>
        <v/>
      </c>
      <c r="AA25" s="184"/>
      <c r="AB25" s="184"/>
      <c r="AC25" s="211" t="str">
        <f>IFERROR(ROUND(AVERAGE('Perioda 1'!AA26+'Perioda 2'!AA26),0),"")</f>
        <v/>
      </c>
      <c r="AD25" s="212" t="str">
        <f>IFERROR(ROUND(AVERAGE('Perioda 1'!AB26+'Perioda 2'!AB26),0),"")</f>
        <v/>
      </c>
      <c r="AE25" s="715" t="e">
        <f t="shared" si="0"/>
        <v>#DIV/0!</v>
      </c>
      <c r="AF25" s="213">
        <f t="shared" si="1"/>
        <v>0</v>
      </c>
      <c r="AG25" s="495" t="e">
        <f t="shared" si="2"/>
        <v>#DIV/0!</v>
      </c>
    </row>
    <row r="26" spans="1:33" ht="17.100000000000001" customHeight="1" x14ac:dyDescent="0.25">
      <c r="A26" s="206">
        <v>21</v>
      </c>
      <c r="B26" s="981">
        <f>Ditari!B65</f>
        <v>0</v>
      </c>
      <c r="C26" s="982"/>
      <c r="D26" s="204">
        <f>Ditari!D65</f>
        <v>0</v>
      </c>
      <c r="E26" s="286" t="s">
        <v>36</v>
      </c>
      <c r="F26" s="384" t="str">
        <f>Ditari!F67</f>
        <v/>
      </c>
      <c r="G26" s="384" t="str">
        <f>Ditari!G67</f>
        <v/>
      </c>
      <c r="H26" s="384" t="str">
        <f>Ditari!H67</f>
        <v/>
      </c>
      <c r="I26" s="384" t="str">
        <f>Ditari!I67</f>
        <v/>
      </c>
      <c r="J26" s="384" t="str">
        <f>Ditari!J67</f>
        <v/>
      </c>
      <c r="K26" s="384" t="str">
        <f>Ditari!K67</f>
        <v/>
      </c>
      <c r="L26" s="384" t="str">
        <f>Ditari!L67</f>
        <v/>
      </c>
      <c r="M26" s="384" t="str">
        <f>Ditari!M67</f>
        <v/>
      </c>
      <c r="N26" s="384" t="str">
        <f>Ditari!N67</f>
        <v/>
      </c>
      <c r="O26" s="384" t="str">
        <f>Ditari!O67</f>
        <v/>
      </c>
      <c r="P26" s="384" t="str">
        <f>Ditari!P67</f>
        <v/>
      </c>
      <c r="Q26" s="384" t="str">
        <f>Ditari!Q67</f>
        <v/>
      </c>
      <c r="R26" s="384" t="str">
        <f>Ditari!R67</f>
        <v/>
      </c>
      <c r="S26" s="384" t="str">
        <f>Ditari!S67</f>
        <v/>
      </c>
      <c r="T26" s="384" t="str">
        <f>Ditari!T67</f>
        <v/>
      </c>
      <c r="U26" s="384" t="str">
        <f>Ditari!U67</f>
        <v/>
      </c>
      <c r="V26" s="384" t="str">
        <f>Ditari!V67</f>
        <v/>
      </c>
      <c r="W26" s="384" t="str">
        <f>Ditari!W67</f>
        <v/>
      </c>
      <c r="X26" s="384" t="str">
        <f>Ditari!X67</f>
        <v/>
      </c>
      <c r="Y26" s="384" t="str">
        <f>Ditari!Y67</f>
        <v/>
      </c>
      <c r="Z26" s="384" t="str">
        <f>Ditari!Z67</f>
        <v/>
      </c>
      <c r="AA26" s="184"/>
      <c r="AB26" s="184"/>
      <c r="AC26" s="211" t="str">
        <f>IFERROR(ROUND(AVERAGE('Perioda 1'!AA27+'Perioda 2'!AA27),0),"")</f>
        <v/>
      </c>
      <c r="AD26" s="212" t="str">
        <f>IFERROR(ROUND(AVERAGE('Perioda 1'!AB27+'Perioda 2'!AB27),0),"")</f>
        <v/>
      </c>
      <c r="AE26" s="715" t="e">
        <f t="shared" si="0"/>
        <v>#DIV/0!</v>
      </c>
      <c r="AF26" s="213">
        <f t="shared" si="1"/>
        <v>0</v>
      </c>
      <c r="AG26" s="495" t="e">
        <f t="shared" si="2"/>
        <v>#DIV/0!</v>
      </c>
    </row>
    <row r="27" spans="1:33" ht="17.100000000000001" customHeight="1" x14ac:dyDescent="0.25">
      <c r="A27" s="206">
        <v>22</v>
      </c>
      <c r="B27" s="981">
        <f>Ditari!B68</f>
        <v>0</v>
      </c>
      <c r="C27" s="982"/>
      <c r="D27" s="204">
        <f>Ditari!D68</f>
        <v>0</v>
      </c>
      <c r="E27" s="286" t="s">
        <v>36</v>
      </c>
      <c r="F27" s="384" t="str">
        <f>Ditari!F70</f>
        <v/>
      </c>
      <c r="G27" s="384" t="str">
        <f>Ditari!G70</f>
        <v/>
      </c>
      <c r="H27" s="384" t="str">
        <f>Ditari!H70</f>
        <v/>
      </c>
      <c r="I27" s="384" t="str">
        <f>Ditari!I70</f>
        <v/>
      </c>
      <c r="J27" s="384" t="str">
        <f>Ditari!J70</f>
        <v/>
      </c>
      <c r="K27" s="384" t="str">
        <f>Ditari!K70</f>
        <v/>
      </c>
      <c r="L27" s="384" t="str">
        <f>Ditari!L70</f>
        <v/>
      </c>
      <c r="M27" s="384" t="str">
        <f>Ditari!M70</f>
        <v/>
      </c>
      <c r="N27" s="384" t="str">
        <f>Ditari!N70</f>
        <v/>
      </c>
      <c r="O27" s="384" t="str">
        <f>Ditari!O70</f>
        <v/>
      </c>
      <c r="P27" s="384" t="str">
        <f>Ditari!P70</f>
        <v/>
      </c>
      <c r="Q27" s="384" t="str">
        <f>Ditari!Q70</f>
        <v/>
      </c>
      <c r="R27" s="384" t="str">
        <f>Ditari!R70</f>
        <v/>
      </c>
      <c r="S27" s="384" t="str">
        <f>Ditari!S70</f>
        <v/>
      </c>
      <c r="T27" s="384" t="str">
        <f>Ditari!T70</f>
        <v/>
      </c>
      <c r="U27" s="384" t="str">
        <f>Ditari!U70</f>
        <v/>
      </c>
      <c r="V27" s="384" t="str">
        <f>Ditari!V70</f>
        <v/>
      </c>
      <c r="W27" s="384" t="str">
        <f>Ditari!W70</f>
        <v/>
      </c>
      <c r="X27" s="384" t="str">
        <f>Ditari!X70</f>
        <v/>
      </c>
      <c r="Y27" s="384" t="str">
        <f>Ditari!Y70</f>
        <v/>
      </c>
      <c r="Z27" s="384" t="str">
        <f>Ditari!Z70</f>
        <v/>
      </c>
      <c r="AA27" s="184"/>
      <c r="AB27" s="184"/>
      <c r="AC27" s="211" t="str">
        <f>IFERROR(ROUND(AVERAGE('Perioda 1'!AA28+'Perioda 2'!AA28),0),"")</f>
        <v/>
      </c>
      <c r="AD27" s="212" t="str">
        <f>IFERROR(ROUND(AVERAGE('Perioda 1'!AB28+'Perioda 2'!AB28),0),"")</f>
        <v/>
      </c>
      <c r="AE27" s="715" t="e">
        <f t="shared" si="0"/>
        <v>#DIV/0!</v>
      </c>
      <c r="AF27" s="213">
        <f t="shared" si="1"/>
        <v>0</v>
      </c>
      <c r="AG27" s="495" t="e">
        <f t="shared" si="2"/>
        <v>#DIV/0!</v>
      </c>
    </row>
    <row r="28" spans="1:33" ht="17.100000000000001" customHeight="1" x14ac:dyDescent="0.25">
      <c r="A28" s="206">
        <v>23</v>
      </c>
      <c r="B28" s="981">
        <f>Ditari!B71</f>
        <v>0</v>
      </c>
      <c r="C28" s="982"/>
      <c r="D28" s="204">
        <f>Ditari!D71</f>
        <v>0</v>
      </c>
      <c r="E28" s="286" t="s">
        <v>36</v>
      </c>
      <c r="F28" s="384" t="str">
        <f>Ditari!F73</f>
        <v/>
      </c>
      <c r="G28" s="384" t="str">
        <f>Ditari!G73</f>
        <v/>
      </c>
      <c r="H28" s="384" t="str">
        <f>Ditari!H73</f>
        <v/>
      </c>
      <c r="I28" s="384" t="str">
        <f>Ditari!I73</f>
        <v/>
      </c>
      <c r="J28" s="384" t="str">
        <f>Ditari!J73</f>
        <v/>
      </c>
      <c r="K28" s="384" t="str">
        <f>Ditari!K73</f>
        <v/>
      </c>
      <c r="L28" s="384" t="str">
        <f>Ditari!L73</f>
        <v/>
      </c>
      <c r="M28" s="384" t="str">
        <f>Ditari!M73</f>
        <v/>
      </c>
      <c r="N28" s="384" t="str">
        <f>Ditari!N73</f>
        <v/>
      </c>
      <c r="O28" s="384" t="str">
        <f>Ditari!O73</f>
        <v/>
      </c>
      <c r="P28" s="384" t="str">
        <f>Ditari!P73</f>
        <v/>
      </c>
      <c r="Q28" s="384" t="str">
        <f>Ditari!Q73</f>
        <v/>
      </c>
      <c r="R28" s="384" t="str">
        <f>Ditari!R73</f>
        <v/>
      </c>
      <c r="S28" s="384" t="str">
        <f>Ditari!S73</f>
        <v/>
      </c>
      <c r="T28" s="384" t="str">
        <f>Ditari!T73</f>
        <v/>
      </c>
      <c r="U28" s="384" t="str">
        <f>Ditari!U73</f>
        <v/>
      </c>
      <c r="V28" s="384" t="str">
        <f>Ditari!V73</f>
        <v/>
      </c>
      <c r="W28" s="384" t="str">
        <f>Ditari!W73</f>
        <v/>
      </c>
      <c r="X28" s="384" t="str">
        <f>Ditari!X73</f>
        <v/>
      </c>
      <c r="Y28" s="384" t="str">
        <f>Ditari!Y73</f>
        <v/>
      </c>
      <c r="Z28" s="384" t="str">
        <f>Ditari!Z73</f>
        <v/>
      </c>
      <c r="AA28" s="184"/>
      <c r="AB28" s="184"/>
      <c r="AC28" s="211" t="str">
        <f>IFERROR(ROUND(AVERAGE('Perioda 1'!AA29+'Perioda 2'!AA29),0),"")</f>
        <v/>
      </c>
      <c r="AD28" s="212" t="str">
        <f>IFERROR(ROUND(AVERAGE('Perioda 1'!AB29+'Perioda 2'!AB29),0),"")</f>
        <v/>
      </c>
      <c r="AE28" s="715" t="e">
        <f t="shared" si="0"/>
        <v>#DIV/0!</v>
      </c>
      <c r="AF28" s="213">
        <f t="shared" si="1"/>
        <v>0</v>
      </c>
      <c r="AG28" s="495" t="e">
        <f t="shared" si="2"/>
        <v>#DIV/0!</v>
      </c>
    </row>
    <row r="29" spans="1:33" ht="17.100000000000001" customHeight="1" x14ac:dyDescent="0.25">
      <c r="A29" s="206">
        <v>24</v>
      </c>
      <c r="B29" s="981">
        <f>Ditari!B74</f>
        <v>0</v>
      </c>
      <c r="C29" s="982"/>
      <c r="D29" s="204">
        <f>Ditari!D74</f>
        <v>0</v>
      </c>
      <c r="E29" s="286" t="s">
        <v>36</v>
      </c>
      <c r="F29" s="384" t="str">
        <f>Ditari!F76</f>
        <v/>
      </c>
      <c r="G29" s="384" t="str">
        <f>Ditari!G76</f>
        <v/>
      </c>
      <c r="H29" s="384" t="str">
        <f>Ditari!H76</f>
        <v/>
      </c>
      <c r="I29" s="384" t="str">
        <f>Ditari!I76</f>
        <v/>
      </c>
      <c r="J29" s="384" t="str">
        <f>Ditari!J76</f>
        <v/>
      </c>
      <c r="K29" s="384" t="str">
        <f>Ditari!K76</f>
        <v/>
      </c>
      <c r="L29" s="384" t="str">
        <f>Ditari!L76</f>
        <v/>
      </c>
      <c r="M29" s="384" t="str">
        <f>Ditari!M76</f>
        <v/>
      </c>
      <c r="N29" s="384" t="str">
        <f>Ditari!N76</f>
        <v/>
      </c>
      <c r="O29" s="384" t="str">
        <f>Ditari!O76</f>
        <v/>
      </c>
      <c r="P29" s="384" t="str">
        <f>Ditari!P76</f>
        <v/>
      </c>
      <c r="Q29" s="384" t="str">
        <f>Ditari!Q76</f>
        <v/>
      </c>
      <c r="R29" s="384" t="str">
        <f>Ditari!R76</f>
        <v/>
      </c>
      <c r="S29" s="384" t="str">
        <f>Ditari!S76</f>
        <v/>
      </c>
      <c r="T29" s="384" t="str">
        <f>Ditari!T76</f>
        <v/>
      </c>
      <c r="U29" s="384" t="str">
        <f>Ditari!U76</f>
        <v/>
      </c>
      <c r="V29" s="384" t="str">
        <f>Ditari!V76</f>
        <v/>
      </c>
      <c r="W29" s="384" t="str">
        <f>Ditari!W76</f>
        <v/>
      </c>
      <c r="X29" s="384" t="str">
        <f>Ditari!X76</f>
        <v/>
      </c>
      <c r="Y29" s="384" t="str">
        <f>Ditari!Y76</f>
        <v/>
      </c>
      <c r="Z29" s="384" t="str">
        <f>Ditari!Z76</f>
        <v/>
      </c>
      <c r="AA29" s="184"/>
      <c r="AB29" s="184"/>
      <c r="AC29" s="211" t="str">
        <f>IFERROR(ROUND(AVERAGE('Perioda 1'!AA30+'Perioda 2'!AA30),0),"")</f>
        <v/>
      </c>
      <c r="AD29" s="212" t="str">
        <f>IFERROR(ROUND(AVERAGE('Perioda 1'!AB30+'Perioda 2'!AB30),0),"")</f>
        <v/>
      </c>
      <c r="AE29" s="715" t="e">
        <f t="shared" si="0"/>
        <v>#DIV/0!</v>
      </c>
      <c r="AF29" s="213">
        <f t="shared" si="1"/>
        <v>0</v>
      </c>
      <c r="AG29" s="495" t="e">
        <f t="shared" si="2"/>
        <v>#DIV/0!</v>
      </c>
    </row>
    <row r="30" spans="1:33" ht="17.100000000000001" customHeight="1" x14ac:dyDescent="0.25">
      <c r="A30" s="206">
        <v>25</v>
      </c>
      <c r="B30" s="981">
        <f>Ditari!B77</f>
        <v>0</v>
      </c>
      <c r="C30" s="982"/>
      <c r="D30" s="204">
        <f>Ditari!D77</f>
        <v>0</v>
      </c>
      <c r="E30" s="286" t="s">
        <v>36</v>
      </c>
      <c r="F30" s="384" t="str">
        <f>Ditari!F79</f>
        <v/>
      </c>
      <c r="G30" s="384" t="str">
        <f>Ditari!G79</f>
        <v/>
      </c>
      <c r="H30" s="384" t="str">
        <f>Ditari!H79</f>
        <v/>
      </c>
      <c r="I30" s="384" t="str">
        <f>Ditari!I79</f>
        <v/>
      </c>
      <c r="J30" s="384" t="str">
        <f>Ditari!J79</f>
        <v/>
      </c>
      <c r="K30" s="384" t="str">
        <f>Ditari!K79</f>
        <v/>
      </c>
      <c r="L30" s="384" t="str">
        <f>Ditari!L79</f>
        <v/>
      </c>
      <c r="M30" s="384" t="str">
        <f>Ditari!M79</f>
        <v/>
      </c>
      <c r="N30" s="384" t="str">
        <f>Ditari!N79</f>
        <v/>
      </c>
      <c r="O30" s="384" t="str">
        <f>Ditari!O79</f>
        <v/>
      </c>
      <c r="P30" s="384" t="str">
        <f>Ditari!P79</f>
        <v/>
      </c>
      <c r="Q30" s="384" t="str">
        <f>Ditari!Q79</f>
        <v/>
      </c>
      <c r="R30" s="384" t="str">
        <f>Ditari!R79</f>
        <v/>
      </c>
      <c r="S30" s="384" t="str">
        <f>Ditari!S79</f>
        <v/>
      </c>
      <c r="T30" s="384" t="str">
        <f>Ditari!T79</f>
        <v/>
      </c>
      <c r="U30" s="384" t="str">
        <f>Ditari!U79</f>
        <v/>
      </c>
      <c r="V30" s="384" t="str">
        <f>Ditari!V79</f>
        <v/>
      </c>
      <c r="W30" s="384" t="str">
        <f>Ditari!W79</f>
        <v/>
      </c>
      <c r="X30" s="384" t="str">
        <f>Ditari!X79</f>
        <v/>
      </c>
      <c r="Y30" s="384" t="str">
        <f>Ditari!Y79</f>
        <v/>
      </c>
      <c r="Z30" s="384" t="str">
        <f>Ditari!Z79</f>
        <v/>
      </c>
      <c r="AA30" s="184"/>
      <c r="AB30" s="184"/>
      <c r="AC30" s="211" t="str">
        <f>IFERROR(ROUND(AVERAGE('Perioda 1'!AA31+'Perioda 2'!AA31),0),"")</f>
        <v/>
      </c>
      <c r="AD30" s="212" t="str">
        <f>IFERROR(ROUND(AVERAGE('Perioda 1'!AB31+'Perioda 2'!AB31),0),"")</f>
        <v/>
      </c>
      <c r="AE30" s="715" t="e">
        <f t="shared" si="0"/>
        <v>#DIV/0!</v>
      </c>
      <c r="AF30" s="213">
        <f t="shared" si="1"/>
        <v>0</v>
      </c>
      <c r="AG30" s="495" t="e">
        <f t="shared" si="2"/>
        <v>#DIV/0!</v>
      </c>
    </row>
    <row r="31" spans="1:33" ht="17.100000000000001" customHeight="1" x14ac:dyDescent="0.25">
      <c r="A31" s="206">
        <v>26</v>
      </c>
      <c r="B31" s="981">
        <f>Ditari!B80</f>
        <v>0</v>
      </c>
      <c r="C31" s="982"/>
      <c r="D31" s="204">
        <f>Ditari!D80</f>
        <v>0</v>
      </c>
      <c r="E31" s="286" t="s">
        <v>36</v>
      </c>
      <c r="F31" s="384" t="str">
        <f>Ditari!F82</f>
        <v/>
      </c>
      <c r="G31" s="384" t="str">
        <f>Ditari!G82</f>
        <v/>
      </c>
      <c r="H31" s="384" t="str">
        <f>Ditari!H82</f>
        <v/>
      </c>
      <c r="I31" s="384" t="str">
        <f>Ditari!I82</f>
        <v/>
      </c>
      <c r="J31" s="384" t="str">
        <f>Ditari!J82</f>
        <v/>
      </c>
      <c r="K31" s="384" t="str">
        <f>Ditari!K82</f>
        <v/>
      </c>
      <c r="L31" s="384" t="str">
        <f>Ditari!L82</f>
        <v/>
      </c>
      <c r="M31" s="384" t="str">
        <f>Ditari!M82</f>
        <v/>
      </c>
      <c r="N31" s="384" t="str">
        <f>Ditari!N82</f>
        <v/>
      </c>
      <c r="O31" s="384" t="str">
        <f>Ditari!O82</f>
        <v/>
      </c>
      <c r="P31" s="384" t="str">
        <f>Ditari!P82</f>
        <v/>
      </c>
      <c r="Q31" s="384" t="str">
        <f>Ditari!Q82</f>
        <v/>
      </c>
      <c r="R31" s="384" t="str">
        <f>Ditari!R82</f>
        <v/>
      </c>
      <c r="S31" s="384" t="str">
        <f>Ditari!S82</f>
        <v/>
      </c>
      <c r="T31" s="384" t="str">
        <f>Ditari!T82</f>
        <v/>
      </c>
      <c r="U31" s="384" t="str">
        <f>Ditari!U82</f>
        <v/>
      </c>
      <c r="V31" s="384" t="str">
        <f>Ditari!V82</f>
        <v/>
      </c>
      <c r="W31" s="384" t="str">
        <f>Ditari!W82</f>
        <v/>
      </c>
      <c r="X31" s="384" t="str">
        <f>Ditari!X82</f>
        <v/>
      </c>
      <c r="Y31" s="384" t="str">
        <f>Ditari!Y82</f>
        <v/>
      </c>
      <c r="Z31" s="384" t="str">
        <f>Ditari!Z82</f>
        <v/>
      </c>
      <c r="AA31" s="184"/>
      <c r="AB31" s="184"/>
      <c r="AC31" s="211" t="str">
        <f>IFERROR(ROUND(AVERAGE('Perioda 1'!AA32+'Perioda 2'!AA32),0),"")</f>
        <v/>
      </c>
      <c r="AD31" s="212" t="str">
        <f>IFERROR(ROUND(AVERAGE('Perioda 1'!AB32+'Perioda 2'!AB32),0),"")</f>
        <v/>
      </c>
      <c r="AE31" s="715" t="e">
        <f t="shared" si="0"/>
        <v>#DIV/0!</v>
      </c>
      <c r="AF31" s="213">
        <f t="shared" si="1"/>
        <v>0</v>
      </c>
      <c r="AG31" s="495" t="e">
        <f t="shared" si="2"/>
        <v>#DIV/0!</v>
      </c>
    </row>
    <row r="32" spans="1:33" ht="17.100000000000001" customHeight="1" x14ac:dyDescent="0.25">
      <c r="A32" s="206">
        <v>27</v>
      </c>
      <c r="B32" s="981">
        <f>Ditari!B83</f>
        <v>0</v>
      </c>
      <c r="C32" s="982"/>
      <c r="D32" s="204">
        <f>Ditari!D83</f>
        <v>0</v>
      </c>
      <c r="E32" s="286" t="s">
        <v>36</v>
      </c>
      <c r="F32" s="384" t="str">
        <f>Ditari!F85</f>
        <v/>
      </c>
      <c r="G32" s="384" t="str">
        <f>Ditari!G85</f>
        <v/>
      </c>
      <c r="H32" s="384" t="str">
        <f>Ditari!H85</f>
        <v/>
      </c>
      <c r="I32" s="384" t="str">
        <f>Ditari!I85</f>
        <v/>
      </c>
      <c r="J32" s="384" t="str">
        <f>Ditari!J85</f>
        <v/>
      </c>
      <c r="K32" s="384" t="str">
        <f>Ditari!K85</f>
        <v/>
      </c>
      <c r="L32" s="384" t="str">
        <f>Ditari!L85</f>
        <v/>
      </c>
      <c r="M32" s="384" t="str">
        <f>Ditari!M85</f>
        <v/>
      </c>
      <c r="N32" s="384" t="str">
        <f>Ditari!N85</f>
        <v/>
      </c>
      <c r="O32" s="384" t="str">
        <f>Ditari!O85</f>
        <v/>
      </c>
      <c r="P32" s="384" t="str">
        <f>Ditari!P85</f>
        <v/>
      </c>
      <c r="Q32" s="384" t="str">
        <f>Ditari!Q85</f>
        <v/>
      </c>
      <c r="R32" s="384" t="str">
        <f>Ditari!R85</f>
        <v/>
      </c>
      <c r="S32" s="384" t="str">
        <f>Ditari!S85</f>
        <v/>
      </c>
      <c r="T32" s="384" t="str">
        <f>Ditari!T85</f>
        <v/>
      </c>
      <c r="U32" s="384" t="str">
        <f>Ditari!U85</f>
        <v/>
      </c>
      <c r="V32" s="384" t="str">
        <f>Ditari!V85</f>
        <v/>
      </c>
      <c r="W32" s="384" t="str">
        <f>Ditari!W85</f>
        <v/>
      </c>
      <c r="X32" s="384" t="str">
        <f>Ditari!X85</f>
        <v/>
      </c>
      <c r="Y32" s="384" t="str">
        <f>Ditari!Y85</f>
        <v/>
      </c>
      <c r="Z32" s="384" t="str">
        <f>Ditari!Z85</f>
        <v/>
      </c>
      <c r="AA32" s="184"/>
      <c r="AB32" s="184"/>
      <c r="AC32" s="211" t="str">
        <f>IFERROR(ROUND(AVERAGE('Perioda 1'!AA33+'Perioda 2'!AA33),0),"")</f>
        <v/>
      </c>
      <c r="AD32" s="212" t="str">
        <f>IFERROR(ROUND(AVERAGE('Perioda 1'!AB33+'Perioda 2'!AB33),0),"")</f>
        <v/>
      </c>
      <c r="AE32" s="715" t="e">
        <f t="shared" si="0"/>
        <v>#DIV/0!</v>
      </c>
      <c r="AF32" s="213">
        <f t="shared" si="1"/>
        <v>0</v>
      </c>
      <c r="AG32" s="495" t="e">
        <f t="shared" si="2"/>
        <v>#DIV/0!</v>
      </c>
    </row>
    <row r="33" spans="1:33" ht="17.100000000000001" customHeight="1" x14ac:dyDescent="0.25">
      <c r="A33" s="206">
        <v>28</v>
      </c>
      <c r="B33" s="981">
        <f>Ditari!B86</f>
        <v>0</v>
      </c>
      <c r="C33" s="982"/>
      <c r="D33" s="204">
        <f>Ditari!D86</f>
        <v>0</v>
      </c>
      <c r="E33" s="286" t="s">
        <v>36</v>
      </c>
      <c r="F33" s="384" t="str">
        <f>Ditari!F88</f>
        <v/>
      </c>
      <c r="G33" s="384" t="str">
        <f>Ditari!G88</f>
        <v/>
      </c>
      <c r="H33" s="384" t="str">
        <f>Ditari!H88</f>
        <v/>
      </c>
      <c r="I33" s="384" t="str">
        <f>Ditari!I88</f>
        <v/>
      </c>
      <c r="J33" s="384" t="str">
        <f>Ditari!J88</f>
        <v/>
      </c>
      <c r="K33" s="384" t="str">
        <f>Ditari!K88</f>
        <v/>
      </c>
      <c r="L33" s="384" t="str">
        <f>Ditari!L88</f>
        <v/>
      </c>
      <c r="M33" s="384" t="str">
        <f>Ditari!M88</f>
        <v/>
      </c>
      <c r="N33" s="384" t="str">
        <f>Ditari!N88</f>
        <v/>
      </c>
      <c r="O33" s="384" t="str">
        <f>Ditari!O88</f>
        <v/>
      </c>
      <c r="P33" s="384" t="str">
        <f>Ditari!P88</f>
        <v/>
      </c>
      <c r="Q33" s="384" t="str">
        <f>Ditari!Q88</f>
        <v/>
      </c>
      <c r="R33" s="384" t="str">
        <f>Ditari!R88</f>
        <v/>
      </c>
      <c r="S33" s="384" t="str">
        <f>Ditari!S88</f>
        <v/>
      </c>
      <c r="T33" s="384" t="str">
        <f>Ditari!T88</f>
        <v/>
      </c>
      <c r="U33" s="384" t="str">
        <f>Ditari!U88</f>
        <v/>
      </c>
      <c r="V33" s="384" t="str">
        <f>Ditari!V88</f>
        <v/>
      </c>
      <c r="W33" s="384" t="str">
        <f>Ditari!W88</f>
        <v/>
      </c>
      <c r="X33" s="384" t="str">
        <f>Ditari!X88</f>
        <v/>
      </c>
      <c r="Y33" s="384" t="str">
        <f>Ditari!Y88</f>
        <v/>
      </c>
      <c r="Z33" s="384" t="str">
        <f>Ditari!Z88</f>
        <v/>
      </c>
      <c r="AA33" s="184"/>
      <c r="AB33" s="184"/>
      <c r="AC33" s="211" t="str">
        <f>IFERROR(ROUND(AVERAGE('Perioda 1'!AA34+'Perioda 2'!AA34),0),"")</f>
        <v/>
      </c>
      <c r="AD33" s="212" t="str">
        <f>IFERROR(ROUND(AVERAGE('Perioda 1'!AB34+'Perioda 2'!AB34),0),"")</f>
        <v/>
      </c>
      <c r="AE33" s="715" t="e">
        <f t="shared" si="0"/>
        <v>#DIV/0!</v>
      </c>
      <c r="AF33" s="213">
        <f t="shared" si="1"/>
        <v>0</v>
      </c>
      <c r="AG33" s="495" t="e">
        <f t="shared" si="2"/>
        <v>#DIV/0!</v>
      </c>
    </row>
    <row r="34" spans="1:33" ht="17.100000000000001" customHeight="1" x14ac:dyDescent="0.25">
      <c r="A34" s="206">
        <v>29</v>
      </c>
      <c r="B34" s="981">
        <f>Ditari!B89</f>
        <v>0</v>
      </c>
      <c r="C34" s="982"/>
      <c r="D34" s="204">
        <f>Ditari!D89</f>
        <v>0</v>
      </c>
      <c r="E34" s="286" t="s">
        <v>36</v>
      </c>
      <c r="F34" s="384" t="str">
        <f>Ditari!F91</f>
        <v/>
      </c>
      <c r="G34" s="384" t="str">
        <f>Ditari!G91</f>
        <v/>
      </c>
      <c r="H34" s="384" t="str">
        <f>Ditari!H91</f>
        <v/>
      </c>
      <c r="I34" s="384" t="str">
        <f>Ditari!I91</f>
        <v/>
      </c>
      <c r="J34" s="384" t="str">
        <f>Ditari!J91</f>
        <v/>
      </c>
      <c r="K34" s="384" t="str">
        <f>Ditari!K91</f>
        <v/>
      </c>
      <c r="L34" s="384" t="str">
        <f>Ditari!L91</f>
        <v/>
      </c>
      <c r="M34" s="384" t="str">
        <f>Ditari!M91</f>
        <v/>
      </c>
      <c r="N34" s="384" t="str">
        <f>Ditari!N91</f>
        <v/>
      </c>
      <c r="O34" s="384" t="str">
        <f>Ditari!O91</f>
        <v/>
      </c>
      <c r="P34" s="384" t="str">
        <f>Ditari!P91</f>
        <v/>
      </c>
      <c r="Q34" s="384" t="str">
        <f>Ditari!Q91</f>
        <v/>
      </c>
      <c r="R34" s="384" t="str">
        <f>Ditari!R91</f>
        <v/>
      </c>
      <c r="S34" s="384" t="str">
        <f>Ditari!S91</f>
        <v/>
      </c>
      <c r="T34" s="384" t="str">
        <f>Ditari!T91</f>
        <v/>
      </c>
      <c r="U34" s="384" t="str">
        <f>Ditari!U91</f>
        <v/>
      </c>
      <c r="V34" s="384" t="str">
        <f>Ditari!V91</f>
        <v/>
      </c>
      <c r="W34" s="384" t="str">
        <f>Ditari!W91</f>
        <v/>
      </c>
      <c r="X34" s="384" t="str">
        <f>Ditari!X91</f>
        <v/>
      </c>
      <c r="Y34" s="384" t="str">
        <f>Ditari!Y91</f>
        <v/>
      </c>
      <c r="Z34" s="384" t="str">
        <f>Ditari!Z91</f>
        <v/>
      </c>
      <c r="AA34" s="184"/>
      <c r="AB34" s="184"/>
      <c r="AC34" s="211" t="str">
        <f>IFERROR(ROUND(AVERAGE('Perioda 1'!AA35+'Perioda 2'!AA35),0),"")</f>
        <v/>
      </c>
      <c r="AD34" s="212" t="str">
        <f>IFERROR(ROUND(AVERAGE('Perioda 1'!AB35+'Perioda 2'!AB35),0),"")</f>
        <v/>
      </c>
      <c r="AE34" s="715" t="e">
        <f t="shared" si="0"/>
        <v>#DIV/0!</v>
      </c>
      <c r="AF34" s="213">
        <f t="shared" si="1"/>
        <v>0</v>
      </c>
      <c r="AG34" s="495" t="e">
        <f t="shared" si="2"/>
        <v>#DIV/0!</v>
      </c>
    </row>
    <row r="35" spans="1:33" ht="17.100000000000001" customHeight="1" x14ac:dyDescent="0.25">
      <c r="A35" s="206">
        <v>30</v>
      </c>
      <c r="B35" s="981">
        <f>Ditari!B92</f>
        <v>0</v>
      </c>
      <c r="C35" s="982"/>
      <c r="D35" s="204">
        <f>Ditari!D92</f>
        <v>0</v>
      </c>
      <c r="E35" s="286" t="s">
        <v>36</v>
      </c>
      <c r="F35" s="384" t="str">
        <f>Ditari!F94</f>
        <v/>
      </c>
      <c r="G35" s="384" t="str">
        <f>Ditari!G94</f>
        <v/>
      </c>
      <c r="H35" s="384" t="str">
        <f>Ditari!H94</f>
        <v/>
      </c>
      <c r="I35" s="384" t="str">
        <f>Ditari!I94</f>
        <v/>
      </c>
      <c r="J35" s="384" t="str">
        <f>Ditari!J94</f>
        <v/>
      </c>
      <c r="K35" s="384" t="str">
        <f>Ditari!K94</f>
        <v/>
      </c>
      <c r="L35" s="384" t="str">
        <f>Ditari!L94</f>
        <v/>
      </c>
      <c r="M35" s="384" t="str">
        <f>Ditari!M94</f>
        <v/>
      </c>
      <c r="N35" s="384" t="str">
        <f>Ditari!N94</f>
        <v/>
      </c>
      <c r="O35" s="384" t="str">
        <f>Ditari!O94</f>
        <v/>
      </c>
      <c r="P35" s="384" t="str">
        <f>Ditari!P94</f>
        <v/>
      </c>
      <c r="Q35" s="384" t="str">
        <f>Ditari!Q94</f>
        <v/>
      </c>
      <c r="R35" s="384" t="str">
        <f>Ditari!R94</f>
        <v/>
      </c>
      <c r="S35" s="384" t="str">
        <f>Ditari!S94</f>
        <v/>
      </c>
      <c r="T35" s="384" t="str">
        <f>Ditari!T94</f>
        <v/>
      </c>
      <c r="U35" s="384" t="str">
        <f>Ditari!U94</f>
        <v/>
      </c>
      <c r="V35" s="384" t="str">
        <f>Ditari!V94</f>
        <v/>
      </c>
      <c r="W35" s="384" t="str">
        <f>Ditari!W94</f>
        <v/>
      </c>
      <c r="X35" s="384" t="str">
        <f>Ditari!X94</f>
        <v/>
      </c>
      <c r="Y35" s="384" t="str">
        <f>Ditari!Y94</f>
        <v/>
      </c>
      <c r="Z35" s="384" t="str">
        <f>Ditari!Z94</f>
        <v/>
      </c>
      <c r="AA35" s="184"/>
      <c r="AB35" s="184"/>
      <c r="AC35" s="211" t="str">
        <f>IFERROR(ROUND(AVERAGE('Perioda 1'!AA36+'Perioda 2'!AA36),0),"")</f>
        <v/>
      </c>
      <c r="AD35" s="212" t="str">
        <f>IFERROR(ROUND(AVERAGE('Perioda 1'!AB36+'Perioda 2'!AB36),0),"")</f>
        <v/>
      </c>
      <c r="AE35" s="715" t="e">
        <f t="shared" si="0"/>
        <v>#DIV/0!</v>
      </c>
      <c r="AF35" s="213">
        <f t="shared" si="1"/>
        <v>0</v>
      </c>
      <c r="AG35" s="495" t="e">
        <f t="shared" si="2"/>
        <v>#DIV/0!</v>
      </c>
    </row>
    <row r="36" spans="1:33" ht="17.100000000000001" customHeight="1" x14ac:dyDescent="0.25">
      <c r="A36" s="206">
        <v>31</v>
      </c>
      <c r="B36" s="981">
        <f>Ditari!B95</f>
        <v>0</v>
      </c>
      <c r="C36" s="982"/>
      <c r="D36" s="204">
        <f>Ditari!D95</f>
        <v>0</v>
      </c>
      <c r="E36" s="286" t="s">
        <v>36</v>
      </c>
      <c r="F36" s="384" t="str">
        <f>Ditari!F97</f>
        <v/>
      </c>
      <c r="G36" s="384" t="str">
        <f>Ditari!G97</f>
        <v/>
      </c>
      <c r="H36" s="384" t="str">
        <f>Ditari!H97</f>
        <v/>
      </c>
      <c r="I36" s="384" t="str">
        <f>Ditari!I97</f>
        <v/>
      </c>
      <c r="J36" s="384" t="str">
        <f>Ditari!J97</f>
        <v/>
      </c>
      <c r="K36" s="384" t="str">
        <f>Ditari!K97</f>
        <v/>
      </c>
      <c r="L36" s="384" t="str">
        <f>Ditari!L97</f>
        <v/>
      </c>
      <c r="M36" s="384" t="str">
        <f>Ditari!M97</f>
        <v/>
      </c>
      <c r="N36" s="384" t="str">
        <f>Ditari!N97</f>
        <v/>
      </c>
      <c r="O36" s="384" t="str">
        <f>Ditari!O97</f>
        <v/>
      </c>
      <c r="P36" s="384" t="str">
        <f>Ditari!P97</f>
        <v/>
      </c>
      <c r="Q36" s="384" t="str">
        <f>Ditari!Q97</f>
        <v/>
      </c>
      <c r="R36" s="384" t="str">
        <f>Ditari!R97</f>
        <v/>
      </c>
      <c r="S36" s="384" t="str">
        <f>Ditari!S97</f>
        <v/>
      </c>
      <c r="T36" s="384" t="str">
        <f>Ditari!T97</f>
        <v/>
      </c>
      <c r="U36" s="384" t="str">
        <f>Ditari!U97</f>
        <v/>
      </c>
      <c r="V36" s="384" t="str">
        <f>Ditari!V97</f>
        <v/>
      </c>
      <c r="W36" s="384" t="str">
        <f>Ditari!W97</f>
        <v/>
      </c>
      <c r="X36" s="384" t="str">
        <f>Ditari!X97</f>
        <v/>
      </c>
      <c r="Y36" s="384" t="str">
        <f>Ditari!Y97</f>
        <v/>
      </c>
      <c r="Z36" s="384" t="str">
        <f>Ditari!Z97</f>
        <v/>
      </c>
      <c r="AA36" s="184"/>
      <c r="AB36" s="184"/>
      <c r="AC36" s="211" t="str">
        <f>IFERROR(ROUND(AVERAGE('Perioda 1'!AA37+'Perioda 2'!AA37),0),"")</f>
        <v/>
      </c>
      <c r="AD36" s="212" t="str">
        <f>IFERROR(ROUND(AVERAGE('Perioda 1'!AB37+'Perioda 2'!AB37),0),"")</f>
        <v/>
      </c>
      <c r="AE36" s="715" t="e">
        <f t="shared" si="0"/>
        <v>#DIV/0!</v>
      </c>
      <c r="AF36" s="213">
        <f t="shared" si="1"/>
        <v>0</v>
      </c>
      <c r="AG36" s="495" t="e">
        <f t="shared" si="2"/>
        <v>#DIV/0!</v>
      </c>
    </row>
    <row r="37" spans="1:33" ht="17.100000000000001" customHeight="1" x14ac:dyDescent="0.25">
      <c r="A37" s="206">
        <v>32</v>
      </c>
      <c r="B37" s="981">
        <f>Ditari!B98</f>
        <v>0</v>
      </c>
      <c r="C37" s="982"/>
      <c r="D37" s="204">
        <f>Ditari!D98</f>
        <v>0</v>
      </c>
      <c r="E37" s="286" t="s">
        <v>36</v>
      </c>
      <c r="F37" s="384" t="str">
        <f>Ditari!F100</f>
        <v/>
      </c>
      <c r="G37" s="384" t="str">
        <f>Ditari!G100</f>
        <v/>
      </c>
      <c r="H37" s="384" t="str">
        <f>Ditari!H100</f>
        <v/>
      </c>
      <c r="I37" s="384" t="str">
        <f>Ditari!I100</f>
        <v/>
      </c>
      <c r="J37" s="384" t="str">
        <f>Ditari!J100</f>
        <v/>
      </c>
      <c r="K37" s="384" t="str">
        <f>Ditari!K100</f>
        <v/>
      </c>
      <c r="L37" s="384" t="str">
        <f>Ditari!L100</f>
        <v/>
      </c>
      <c r="M37" s="384" t="str">
        <f>Ditari!M100</f>
        <v/>
      </c>
      <c r="N37" s="384" t="str">
        <f>Ditari!N100</f>
        <v/>
      </c>
      <c r="O37" s="384" t="str">
        <f>Ditari!O100</f>
        <v/>
      </c>
      <c r="P37" s="384" t="str">
        <f>Ditari!P100</f>
        <v/>
      </c>
      <c r="Q37" s="384" t="str">
        <f>Ditari!Q100</f>
        <v/>
      </c>
      <c r="R37" s="384" t="str">
        <f>Ditari!R100</f>
        <v/>
      </c>
      <c r="S37" s="384" t="str">
        <f>Ditari!S100</f>
        <v/>
      </c>
      <c r="T37" s="384" t="str">
        <f>Ditari!T100</f>
        <v/>
      </c>
      <c r="U37" s="384" t="str">
        <f>Ditari!U100</f>
        <v/>
      </c>
      <c r="V37" s="384" t="str">
        <f>Ditari!V100</f>
        <v/>
      </c>
      <c r="W37" s="384" t="str">
        <f>Ditari!W100</f>
        <v/>
      </c>
      <c r="X37" s="384" t="str">
        <f>Ditari!X100</f>
        <v/>
      </c>
      <c r="Y37" s="384" t="str">
        <f>Ditari!Y100</f>
        <v/>
      </c>
      <c r="Z37" s="384" t="str">
        <f>Ditari!Z100</f>
        <v/>
      </c>
      <c r="AA37" s="184"/>
      <c r="AB37" s="184"/>
      <c r="AC37" s="211" t="str">
        <f>IFERROR(ROUND(AVERAGE('Perioda 1'!AA38+'Perioda 2'!AA38),0),"")</f>
        <v/>
      </c>
      <c r="AD37" s="212" t="str">
        <f>IFERROR(ROUND(AVERAGE('Perioda 1'!AB38+'Perioda 2'!AB38),0),"")</f>
        <v/>
      </c>
      <c r="AE37" s="715" t="e">
        <f t="shared" si="0"/>
        <v>#DIV/0!</v>
      </c>
      <c r="AF37" s="213">
        <f t="shared" si="1"/>
        <v>0</v>
      </c>
      <c r="AG37" s="495" t="e">
        <f t="shared" si="2"/>
        <v>#DIV/0!</v>
      </c>
    </row>
    <row r="38" spans="1:33" ht="17.100000000000001" customHeight="1" x14ac:dyDescent="0.25">
      <c r="A38" s="206">
        <v>33</v>
      </c>
      <c r="B38" s="981">
        <f>Ditari!B101</f>
        <v>0</v>
      </c>
      <c r="C38" s="982"/>
      <c r="D38" s="204">
        <f>Ditari!D101</f>
        <v>0</v>
      </c>
      <c r="E38" s="286" t="s">
        <v>36</v>
      </c>
      <c r="F38" s="384" t="str">
        <f>Ditari!F103</f>
        <v/>
      </c>
      <c r="G38" s="384" t="str">
        <f>Ditari!G103</f>
        <v/>
      </c>
      <c r="H38" s="384" t="str">
        <f>Ditari!H103</f>
        <v/>
      </c>
      <c r="I38" s="384" t="str">
        <f>Ditari!I103</f>
        <v/>
      </c>
      <c r="J38" s="384" t="str">
        <f>Ditari!J103</f>
        <v/>
      </c>
      <c r="K38" s="384" t="str">
        <f>Ditari!K103</f>
        <v/>
      </c>
      <c r="L38" s="384" t="str">
        <f>Ditari!L103</f>
        <v/>
      </c>
      <c r="M38" s="384" t="str">
        <f>Ditari!M103</f>
        <v/>
      </c>
      <c r="N38" s="384" t="str">
        <f>Ditari!N103</f>
        <v/>
      </c>
      <c r="O38" s="384" t="str">
        <f>Ditari!O103</f>
        <v/>
      </c>
      <c r="P38" s="384" t="str">
        <f>Ditari!P103</f>
        <v/>
      </c>
      <c r="Q38" s="384" t="str">
        <f>Ditari!Q103</f>
        <v/>
      </c>
      <c r="R38" s="384" t="str">
        <f>Ditari!R103</f>
        <v/>
      </c>
      <c r="S38" s="384" t="str">
        <f>Ditari!S103</f>
        <v/>
      </c>
      <c r="T38" s="384" t="str">
        <f>Ditari!T103</f>
        <v/>
      </c>
      <c r="U38" s="384" t="str">
        <f>Ditari!U103</f>
        <v/>
      </c>
      <c r="V38" s="384" t="str">
        <f>Ditari!V103</f>
        <v/>
      </c>
      <c r="W38" s="384" t="str">
        <f>Ditari!W103</f>
        <v/>
      </c>
      <c r="X38" s="384" t="str">
        <f>Ditari!X103</f>
        <v/>
      </c>
      <c r="Y38" s="384" t="str">
        <f>Ditari!Y103</f>
        <v/>
      </c>
      <c r="Z38" s="384" t="str">
        <f>Ditari!Z103</f>
        <v/>
      </c>
      <c r="AA38" s="184"/>
      <c r="AB38" s="184"/>
      <c r="AC38" s="211" t="str">
        <f>IFERROR(ROUND(AVERAGE('Perioda 1'!AA39+'Perioda 2'!AA39),0),"")</f>
        <v/>
      </c>
      <c r="AD38" s="212" t="str">
        <f>IFERROR(ROUND(AVERAGE('Perioda 1'!AB39+'Perioda 2'!AB39),0),"")</f>
        <v/>
      </c>
      <c r="AE38" s="715" t="e">
        <f t="shared" si="0"/>
        <v>#DIV/0!</v>
      </c>
      <c r="AF38" s="213">
        <f t="shared" si="1"/>
        <v>0</v>
      </c>
      <c r="AG38" s="495" t="e">
        <f t="shared" si="2"/>
        <v>#DIV/0!</v>
      </c>
    </row>
    <row r="39" spans="1:33" ht="17.100000000000001" customHeight="1" x14ac:dyDescent="0.25">
      <c r="A39" s="206">
        <v>34</v>
      </c>
      <c r="B39" s="981">
        <f>Ditari!B104</f>
        <v>0</v>
      </c>
      <c r="C39" s="982"/>
      <c r="D39" s="204">
        <f>Ditari!D104</f>
        <v>0</v>
      </c>
      <c r="E39" s="286" t="s">
        <v>36</v>
      </c>
      <c r="F39" s="384" t="str">
        <f>Ditari!F106</f>
        <v/>
      </c>
      <c r="G39" s="384" t="str">
        <f>Ditari!G106</f>
        <v/>
      </c>
      <c r="H39" s="384" t="str">
        <f>Ditari!H106</f>
        <v/>
      </c>
      <c r="I39" s="384" t="str">
        <f>Ditari!I106</f>
        <v/>
      </c>
      <c r="J39" s="384" t="str">
        <f>Ditari!J106</f>
        <v/>
      </c>
      <c r="K39" s="384" t="str">
        <f>Ditari!K106</f>
        <v/>
      </c>
      <c r="L39" s="384" t="str">
        <f>Ditari!L106</f>
        <v/>
      </c>
      <c r="M39" s="384" t="str">
        <f>Ditari!M106</f>
        <v/>
      </c>
      <c r="N39" s="384" t="str">
        <f>Ditari!N106</f>
        <v/>
      </c>
      <c r="O39" s="384" t="str">
        <f>Ditari!O106</f>
        <v/>
      </c>
      <c r="P39" s="384" t="str">
        <f>Ditari!P106</f>
        <v/>
      </c>
      <c r="Q39" s="384" t="str">
        <f>Ditari!Q106</f>
        <v/>
      </c>
      <c r="R39" s="384" t="str">
        <f>Ditari!R106</f>
        <v/>
      </c>
      <c r="S39" s="384" t="str">
        <f>Ditari!S106</f>
        <v/>
      </c>
      <c r="T39" s="384" t="str">
        <f>Ditari!T106</f>
        <v/>
      </c>
      <c r="U39" s="384" t="str">
        <f>Ditari!U106</f>
        <v/>
      </c>
      <c r="V39" s="384" t="str">
        <f>Ditari!V106</f>
        <v/>
      </c>
      <c r="W39" s="384" t="str">
        <f>Ditari!W106</f>
        <v/>
      </c>
      <c r="X39" s="384" t="str">
        <f>Ditari!X106</f>
        <v/>
      </c>
      <c r="Y39" s="384" t="str">
        <f>Ditari!Y106</f>
        <v/>
      </c>
      <c r="Z39" s="384" t="str">
        <f>Ditari!Z106</f>
        <v/>
      </c>
      <c r="AA39" s="184"/>
      <c r="AB39" s="184"/>
      <c r="AC39" s="211" t="str">
        <f>IFERROR(ROUND(AVERAGE('Perioda 1'!AA40+'Perioda 2'!AA40),0),"")</f>
        <v/>
      </c>
      <c r="AD39" s="212" t="str">
        <f>IFERROR(ROUND(AVERAGE('Perioda 1'!AB40+'Perioda 2'!AB40),0),"")</f>
        <v/>
      </c>
      <c r="AE39" s="715" t="e">
        <f t="shared" si="0"/>
        <v>#DIV/0!</v>
      </c>
      <c r="AF39" s="213">
        <f t="shared" si="1"/>
        <v>0</v>
      </c>
      <c r="AG39" s="495" t="e">
        <f t="shared" si="2"/>
        <v>#DIV/0!</v>
      </c>
    </row>
    <row r="40" spans="1:33" ht="17.100000000000001" customHeight="1" x14ac:dyDescent="0.25">
      <c r="A40" s="206">
        <v>35</v>
      </c>
      <c r="B40" s="981">
        <f>Ditari!B107</f>
        <v>0</v>
      </c>
      <c r="C40" s="982"/>
      <c r="D40" s="204">
        <f>Ditari!D107</f>
        <v>0</v>
      </c>
      <c r="E40" s="286" t="s">
        <v>36</v>
      </c>
      <c r="F40" s="384" t="str">
        <f>Ditari!F109</f>
        <v/>
      </c>
      <c r="G40" s="384" t="str">
        <f>Ditari!G109</f>
        <v/>
      </c>
      <c r="H40" s="384" t="str">
        <f>Ditari!H109</f>
        <v/>
      </c>
      <c r="I40" s="384" t="str">
        <f>Ditari!I109</f>
        <v/>
      </c>
      <c r="J40" s="384" t="str">
        <f>Ditari!J109</f>
        <v/>
      </c>
      <c r="K40" s="384" t="str">
        <f>Ditari!K109</f>
        <v/>
      </c>
      <c r="L40" s="384" t="str">
        <f>Ditari!L109</f>
        <v/>
      </c>
      <c r="M40" s="384" t="str">
        <f>Ditari!M109</f>
        <v/>
      </c>
      <c r="N40" s="384" t="str">
        <f>Ditari!N109</f>
        <v/>
      </c>
      <c r="O40" s="384" t="str">
        <f>Ditari!O109</f>
        <v/>
      </c>
      <c r="P40" s="384" t="str">
        <f>Ditari!P109</f>
        <v/>
      </c>
      <c r="Q40" s="384" t="str">
        <f>Ditari!Q109</f>
        <v/>
      </c>
      <c r="R40" s="384" t="str">
        <f>Ditari!R109</f>
        <v/>
      </c>
      <c r="S40" s="384" t="str">
        <f>Ditari!S109</f>
        <v/>
      </c>
      <c r="T40" s="384" t="str">
        <f>Ditari!T109</f>
        <v/>
      </c>
      <c r="U40" s="384" t="str">
        <f>Ditari!U109</f>
        <v/>
      </c>
      <c r="V40" s="384" t="str">
        <f>Ditari!V109</f>
        <v/>
      </c>
      <c r="W40" s="384" t="str">
        <f>Ditari!W109</f>
        <v/>
      </c>
      <c r="X40" s="384" t="str">
        <f>Ditari!X109</f>
        <v/>
      </c>
      <c r="Y40" s="384" t="str">
        <f>Ditari!Y109</f>
        <v/>
      </c>
      <c r="Z40" s="384" t="str">
        <f>Ditari!Z109</f>
        <v/>
      </c>
      <c r="AA40" s="184"/>
      <c r="AB40" s="184"/>
      <c r="AC40" s="211" t="str">
        <f>IFERROR(ROUND(AVERAGE('Perioda 1'!AA41+'Perioda 2'!AA41),0),"")</f>
        <v/>
      </c>
      <c r="AD40" s="212" t="str">
        <f>IFERROR(ROUND(AVERAGE('Perioda 1'!AB41+'Perioda 2'!AB41),0),"")</f>
        <v/>
      </c>
      <c r="AE40" s="715" t="e">
        <f t="shared" si="0"/>
        <v>#DIV/0!</v>
      </c>
      <c r="AF40" s="213">
        <f t="shared" si="1"/>
        <v>0</v>
      </c>
      <c r="AG40" s="495" t="e">
        <f t="shared" si="2"/>
        <v>#DIV/0!</v>
      </c>
    </row>
    <row r="41" spans="1:33" ht="17.100000000000001" customHeight="1" x14ac:dyDescent="0.25">
      <c r="A41" s="206">
        <v>36</v>
      </c>
      <c r="B41" s="981">
        <f>Ditari!B110</f>
        <v>0</v>
      </c>
      <c r="C41" s="982"/>
      <c r="D41" s="204">
        <f>Ditari!D110</f>
        <v>0</v>
      </c>
      <c r="E41" s="286" t="s">
        <v>36</v>
      </c>
      <c r="F41" s="384" t="str">
        <f>Ditari!F112</f>
        <v/>
      </c>
      <c r="G41" s="384" t="str">
        <f>Ditari!G112</f>
        <v/>
      </c>
      <c r="H41" s="384" t="str">
        <f>Ditari!H112</f>
        <v/>
      </c>
      <c r="I41" s="384" t="str">
        <f>Ditari!I112</f>
        <v/>
      </c>
      <c r="J41" s="384" t="str">
        <f>Ditari!J112</f>
        <v/>
      </c>
      <c r="K41" s="384" t="str">
        <f>Ditari!K112</f>
        <v/>
      </c>
      <c r="L41" s="384" t="str">
        <f>Ditari!L112</f>
        <v/>
      </c>
      <c r="M41" s="384" t="str">
        <f>Ditari!M112</f>
        <v/>
      </c>
      <c r="N41" s="384" t="str">
        <f>Ditari!N112</f>
        <v/>
      </c>
      <c r="O41" s="384" t="str">
        <f>Ditari!O112</f>
        <v/>
      </c>
      <c r="P41" s="384" t="str">
        <f>Ditari!P112</f>
        <v/>
      </c>
      <c r="Q41" s="384" t="str">
        <f>Ditari!Q112</f>
        <v/>
      </c>
      <c r="R41" s="384" t="str">
        <f>Ditari!R112</f>
        <v/>
      </c>
      <c r="S41" s="384" t="str">
        <f>Ditari!S112</f>
        <v/>
      </c>
      <c r="T41" s="384" t="str">
        <f>Ditari!T112</f>
        <v/>
      </c>
      <c r="U41" s="384" t="str">
        <f>Ditari!U112</f>
        <v/>
      </c>
      <c r="V41" s="384" t="str">
        <f>Ditari!V112</f>
        <v/>
      </c>
      <c r="W41" s="384" t="str">
        <f>Ditari!W112</f>
        <v/>
      </c>
      <c r="X41" s="384" t="str">
        <f>Ditari!X112</f>
        <v/>
      </c>
      <c r="Y41" s="384" t="str">
        <f>Ditari!Y112</f>
        <v/>
      </c>
      <c r="Z41" s="384" t="str">
        <f>Ditari!Z112</f>
        <v/>
      </c>
      <c r="AA41" s="184"/>
      <c r="AB41" s="184"/>
      <c r="AC41" s="211" t="str">
        <f>IFERROR(ROUND(AVERAGE('Perioda 1'!AA42+'Perioda 2'!AA42),0),"")</f>
        <v/>
      </c>
      <c r="AD41" s="212" t="str">
        <f>IFERROR(ROUND(AVERAGE('Perioda 1'!AB42+'Perioda 2'!AB42),0),"")</f>
        <v/>
      </c>
      <c r="AE41" s="715" t="e">
        <f t="shared" si="0"/>
        <v>#DIV/0!</v>
      </c>
      <c r="AF41" s="213">
        <f t="shared" si="1"/>
        <v>0</v>
      </c>
      <c r="AG41" s="495" t="e">
        <f t="shared" si="2"/>
        <v>#DIV/0!</v>
      </c>
    </row>
    <row r="42" spans="1:33" ht="17.100000000000001" customHeight="1" x14ac:dyDescent="0.25">
      <c r="A42" s="206">
        <v>37</v>
      </c>
      <c r="B42" s="981">
        <f>Ditari!B113</f>
        <v>0</v>
      </c>
      <c r="C42" s="982"/>
      <c r="D42" s="204">
        <f>Ditari!D113</f>
        <v>0</v>
      </c>
      <c r="E42" s="286" t="s">
        <v>36</v>
      </c>
      <c r="F42" s="384" t="str">
        <f>Ditari!F115</f>
        <v/>
      </c>
      <c r="G42" s="384" t="str">
        <f>Ditari!G115</f>
        <v/>
      </c>
      <c r="H42" s="384" t="str">
        <f>Ditari!H115</f>
        <v/>
      </c>
      <c r="I42" s="384" t="str">
        <f>Ditari!I115</f>
        <v/>
      </c>
      <c r="J42" s="384" t="str">
        <f>Ditari!J115</f>
        <v/>
      </c>
      <c r="K42" s="384" t="str">
        <f>Ditari!K115</f>
        <v/>
      </c>
      <c r="L42" s="384" t="str">
        <f>Ditari!L115</f>
        <v/>
      </c>
      <c r="M42" s="384" t="str">
        <f>Ditari!M115</f>
        <v/>
      </c>
      <c r="N42" s="384" t="str">
        <f>Ditari!N115</f>
        <v/>
      </c>
      <c r="O42" s="384" t="str">
        <f>Ditari!O115</f>
        <v/>
      </c>
      <c r="P42" s="384" t="str">
        <f>Ditari!P115</f>
        <v/>
      </c>
      <c r="Q42" s="384" t="str">
        <f>Ditari!Q115</f>
        <v/>
      </c>
      <c r="R42" s="384" t="str">
        <f>Ditari!R115</f>
        <v/>
      </c>
      <c r="S42" s="384" t="str">
        <f>Ditari!S115</f>
        <v/>
      </c>
      <c r="T42" s="384" t="str">
        <f>Ditari!T115</f>
        <v/>
      </c>
      <c r="U42" s="384" t="str">
        <f>Ditari!U115</f>
        <v/>
      </c>
      <c r="V42" s="384" t="str">
        <f>Ditari!V115</f>
        <v/>
      </c>
      <c r="W42" s="384" t="str">
        <f>Ditari!W115</f>
        <v/>
      </c>
      <c r="X42" s="384" t="str">
        <f>Ditari!X115</f>
        <v/>
      </c>
      <c r="Y42" s="384" t="str">
        <f>Ditari!Y115</f>
        <v/>
      </c>
      <c r="Z42" s="384" t="str">
        <f>Ditari!Z115</f>
        <v/>
      </c>
      <c r="AA42" s="184"/>
      <c r="AB42" s="184"/>
      <c r="AC42" s="211" t="str">
        <f>IFERROR(ROUND(AVERAGE('Perioda 1'!AA43+'Perioda 2'!AA43),0),"")</f>
        <v/>
      </c>
      <c r="AD42" s="212" t="str">
        <f>IFERROR(ROUND(AVERAGE('Perioda 1'!AB43+'Perioda 2'!AB43),0),"")</f>
        <v/>
      </c>
      <c r="AE42" s="715" t="e">
        <f t="shared" si="0"/>
        <v>#DIV/0!</v>
      </c>
      <c r="AF42" s="213">
        <f t="shared" si="1"/>
        <v>0</v>
      </c>
      <c r="AG42" s="495" t="e">
        <f t="shared" si="2"/>
        <v>#DIV/0!</v>
      </c>
    </row>
    <row r="43" spans="1:33" ht="17.100000000000001" customHeight="1" x14ac:dyDescent="0.25">
      <c r="A43" s="206">
        <v>38</v>
      </c>
      <c r="B43" s="981">
        <f>Ditari!B116</f>
        <v>0</v>
      </c>
      <c r="C43" s="982"/>
      <c r="D43" s="204">
        <f>Ditari!D116</f>
        <v>0</v>
      </c>
      <c r="E43" s="286" t="s">
        <v>36</v>
      </c>
      <c r="F43" s="384" t="str">
        <f>Ditari!F118</f>
        <v/>
      </c>
      <c r="G43" s="384" t="str">
        <f>Ditari!G118</f>
        <v/>
      </c>
      <c r="H43" s="384" t="str">
        <f>Ditari!H118</f>
        <v/>
      </c>
      <c r="I43" s="384" t="str">
        <f>Ditari!I118</f>
        <v/>
      </c>
      <c r="J43" s="384" t="str">
        <f>Ditari!J118</f>
        <v/>
      </c>
      <c r="K43" s="384" t="str">
        <f>Ditari!K118</f>
        <v/>
      </c>
      <c r="L43" s="384" t="str">
        <f>Ditari!L118</f>
        <v/>
      </c>
      <c r="M43" s="384" t="str">
        <f>Ditari!M118</f>
        <v/>
      </c>
      <c r="N43" s="384" t="str">
        <f>Ditari!N118</f>
        <v/>
      </c>
      <c r="O43" s="384" t="str">
        <f>Ditari!O118</f>
        <v/>
      </c>
      <c r="P43" s="384" t="str">
        <f>Ditari!P118</f>
        <v/>
      </c>
      <c r="Q43" s="384" t="str">
        <f>Ditari!Q118</f>
        <v/>
      </c>
      <c r="R43" s="384" t="str">
        <f>Ditari!R118</f>
        <v/>
      </c>
      <c r="S43" s="384" t="str">
        <f>Ditari!S118</f>
        <v/>
      </c>
      <c r="T43" s="384" t="str">
        <f>Ditari!T118</f>
        <v/>
      </c>
      <c r="U43" s="384" t="str">
        <f>Ditari!U118</f>
        <v/>
      </c>
      <c r="V43" s="384" t="str">
        <f>Ditari!V118</f>
        <v/>
      </c>
      <c r="W43" s="384" t="str">
        <f>Ditari!W118</f>
        <v/>
      </c>
      <c r="X43" s="384" t="str">
        <f>Ditari!X118</f>
        <v/>
      </c>
      <c r="Y43" s="384" t="str">
        <f>Ditari!Y118</f>
        <v/>
      </c>
      <c r="Z43" s="384" t="str">
        <f>Ditari!Z118</f>
        <v/>
      </c>
      <c r="AA43" s="184"/>
      <c r="AB43" s="184"/>
      <c r="AC43" s="211" t="str">
        <f>IFERROR(ROUND(AVERAGE('Perioda 1'!AA44+'Perioda 2'!AA44),0),"")</f>
        <v/>
      </c>
      <c r="AD43" s="212" t="str">
        <f>IFERROR(ROUND(AVERAGE('Perioda 1'!AB44+'Perioda 2'!AB44),0),"")</f>
        <v/>
      </c>
      <c r="AE43" s="715" t="e">
        <f t="shared" si="0"/>
        <v>#DIV/0!</v>
      </c>
      <c r="AF43" s="213">
        <f t="shared" si="1"/>
        <v>0</v>
      </c>
      <c r="AG43" s="495" t="e">
        <f t="shared" si="2"/>
        <v>#DIV/0!</v>
      </c>
    </row>
    <row r="44" spans="1:33" ht="17.100000000000001" customHeight="1" x14ac:dyDescent="0.25">
      <c r="A44" s="206">
        <v>39</v>
      </c>
      <c r="B44" s="981">
        <f>Ditari!B119</f>
        <v>0</v>
      </c>
      <c r="C44" s="982"/>
      <c r="D44" s="204">
        <f>Ditari!D119</f>
        <v>0</v>
      </c>
      <c r="E44" s="286" t="s">
        <v>36</v>
      </c>
      <c r="F44" s="384" t="str">
        <f>Ditari!F121</f>
        <v/>
      </c>
      <c r="G44" s="384" t="str">
        <f>Ditari!G121</f>
        <v/>
      </c>
      <c r="H44" s="384" t="str">
        <f>Ditari!H121</f>
        <v/>
      </c>
      <c r="I44" s="384" t="str">
        <f>Ditari!I121</f>
        <v/>
      </c>
      <c r="J44" s="384" t="str">
        <f>Ditari!J121</f>
        <v/>
      </c>
      <c r="K44" s="384" t="str">
        <f>Ditari!K121</f>
        <v/>
      </c>
      <c r="L44" s="384" t="str">
        <f>Ditari!L121</f>
        <v/>
      </c>
      <c r="M44" s="384" t="str">
        <f>Ditari!M121</f>
        <v/>
      </c>
      <c r="N44" s="384" t="str">
        <f>Ditari!N121</f>
        <v/>
      </c>
      <c r="O44" s="384" t="str">
        <f>Ditari!O121</f>
        <v/>
      </c>
      <c r="P44" s="384" t="str">
        <f>Ditari!P121</f>
        <v/>
      </c>
      <c r="Q44" s="384" t="str">
        <f>Ditari!Q121</f>
        <v/>
      </c>
      <c r="R44" s="384" t="str">
        <f>Ditari!R121</f>
        <v/>
      </c>
      <c r="S44" s="384" t="str">
        <f>Ditari!S121</f>
        <v/>
      </c>
      <c r="T44" s="384" t="str">
        <f>Ditari!T121</f>
        <v/>
      </c>
      <c r="U44" s="384" t="str">
        <f>Ditari!U121</f>
        <v/>
      </c>
      <c r="V44" s="384" t="str">
        <f>Ditari!V121</f>
        <v/>
      </c>
      <c r="W44" s="384" t="str">
        <f>Ditari!W121</f>
        <v/>
      </c>
      <c r="X44" s="384" t="str">
        <f>Ditari!X121</f>
        <v/>
      </c>
      <c r="Y44" s="384" t="str">
        <f>Ditari!Y121</f>
        <v/>
      </c>
      <c r="Z44" s="384" t="str">
        <f>Ditari!Z121</f>
        <v/>
      </c>
      <c r="AA44" s="184"/>
      <c r="AB44" s="184"/>
      <c r="AC44" s="211" t="str">
        <f>IFERROR(ROUND(AVERAGE('Perioda 1'!AA45+'Perioda 2'!AA45),0),"")</f>
        <v/>
      </c>
      <c r="AD44" s="212" t="str">
        <f>IFERROR(ROUND(AVERAGE('Perioda 1'!AB45+'Perioda 2'!AB45),0),"")</f>
        <v/>
      </c>
      <c r="AE44" s="715" t="e">
        <f t="shared" si="0"/>
        <v>#DIV/0!</v>
      </c>
      <c r="AF44" s="213">
        <f t="shared" si="1"/>
        <v>0</v>
      </c>
      <c r="AG44" s="495" t="e">
        <f t="shared" si="2"/>
        <v>#DIV/0!</v>
      </c>
    </row>
    <row r="45" spans="1:33" ht="17.100000000000001" customHeight="1" thickBot="1" x14ac:dyDescent="0.3">
      <c r="A45" s="207">
        <v>40</v>
      </c>
      <c r="B45" s="983">
        <f>Ditari!B122</f>
        <v>0</v>
      </c>
      <c r="C45" s="984"/>
      <c r="D45" s="208">
        <f>Ditari!D122</f>
        <v>0</v>
      </c>
      <c r="E45" s="287" t="s">
        <v>36</v>
      </c>
      <c r="F45" s="393" t="str">
        <f>Ditari!F124</f>
        <v/>
      </c>
      <c r="G45" s="393" t="str">
        <f>Ditari!G124</f>
        <v/>
      </c>
      <c r="H45" s="393" t="str">
        <f>Ditari!H124</f>
        <v/>
      </c>
      <c r="I45" s="393" t="str">
        <f>Ditari!I124</f>
        <v/>
      </c>
      <c r="J45" s="393" t="str">
        <f>Ditari!J124</f>
        <v/>
      </c>
      <c r="K45" s="393" t="str">
        <f>Ditari!K124</f>
        <v/>
      </c>
      <c r="L45" s="393" t="str">
        <f>Ditari!L124</f>
        <v/>
      </c>
      <c r="M45" s="393" t="str">
        <f>Ditari!M124</f>
        <v/>
      </c>
      <c r="N45" s="393" t="str">
        <f>Ditari!N124</f>
        <v/>
      </c>
      <c r="O45" s="393" t="str">
        <f>Ditari!O124</f>
        <v/>
      </c>
      <c r="P45" s="393" t="str">
        <f>Ditari!P124</f>
        <v/>
      </c>
      <c r="Q45" s="393" t="str">
        <f>Ditari!Q124</f>
        <v/>
      </c>
      <c r="R45" s="393" t="str">
        <f>Ditari!R124</f>
        <v/>
      </c>
      <c r="S45" s="393" t="str">
        <f>Ditari!S124</f>
        <v/>
      </c>
      <c r="T45" s="393" t="str">
        <f>Ditari!T124</f>
        <v/>
      </c>
      <c r="U45" s="393" t="str">
        <f>Ditari!U124</f>
        <v/>
      </c>
      <c r="V45" s="393" t="str">
        <f>Ditari!V124</f>
        <v/>
      </c>
      <c r="W45" s="393" t="str">
        <f>Ditari!W124</f>
        <v/>
      </c>
      <c r="X45" s="393" t="str">
        <f>Ditari!X124</f>
        <v/>
      </c>
      <c r="Y45" s="393" t="str">
        <f>Ditari!Y124</f>
        <v/>
      </c>
      <c r="Z45" s="393" t="str">
        <f>Ditari!Z124</f>
        <v/>
      </c>
      <c r="AA45" s="185"/>
      <c r="AB45" s="185"/>
      <c r="AC45" s="211" t="str">
        <f>IFERROR(ROUND(AVERAGE('Perioda 1'!AA46+'Perioda 2'!AA46),0),"")</f>
        <v/>
      </c>
      <c r="AD45" s="212" t="str">
        <f>IFERROR(ROUND(AVERAGE('Perioda 1'!AB46+'Perioda 2'!AB46),0),"")</f>
        <v/>
      </c>
      <c r="AE45" s="716" t="e">
        <f t="shared" si="0"/>
        <v>#DIV/0!</v>
      </c>
      <c r="AF45" s="214">
        <f t="shared" si="1"/>
        <v>0</v>
      </c>
      <c r="AG45" s="496" t="e">
        <f t="shared" si="2"/>
        <v>#DIV/0!</v>
      </c>
    </row>
    <row r="46" spans="1:33" ht="19.5" customHeight="1" thickBot="1" x14ac:dyDescent="0.3">
      <c r="F46" s="707" t="str">
        <f>IFERROR(ROUND(AVERAGE('Perioda 1'!AA7+'Perioda 2'!AA7),0),"")</f>
        <v/>
      </c>
      <c r="G46" t="str">
        <f>IFERROR(ROUND(AVERAGE('Perioda 1'!AA7+'Perioda 2'!AA7),0),"")</f>
        <v/>
      </c>
      <c r="V46" s="992" t="s">
        <v>201</v>
      </c>
      <c r="W46" s="993"/>
      <c r="X46" s="993"/>
      <c r="Y46" s="993"/>
      <c r="Z46" s="994"/>
      <c r="AA46" s="209"/>
      <c r="AB46" s="209"/>
      <c r="AC46" s="210">
        <f>SUM(AC6:AC45)</f>
        <v>0</v>
      </c>
      <c r="AD46" s="210">
        <f>SUM(AD6:AD45)</f>
        <v>0</v>
      </c>
    </row>
    <row r="47" spans="1:33" ht="19.5" thickBot="1" x14ac:dyDescent="0.3">
      <c r="W47" s="987" t="s">
        <v>35</v>
      </c>
      <c r="X47" s="988"/>
      <c r="Y47" s="988"/>
      <c r="Z47" s="989"/>
      <c r="AA47" s="198"/>
      <c r="AB47" s="198"/>
      <c r="AC47" s="990">
        <f>AC46+AD46</f>
        <v>0</v>
      </c>
      <c r="AD47" s="991"/>
    </row>
  </sheetData>
  <sheetProtection algorithmName="SHA-512" hashValue="QKZCYS4l2t8P9xk92W7L4LhgXgv9TZtCpNoZjRQqK8mmic+Xo98yAnRfzBcrBgqC0bMAgsy8sefRrT5Bl9eEFg==" saltValue="1UrLKAiGAfugcr6ksRZKeg==" spinCount="100000" sheet="1" objects="1" scenarios="1"/>
  <mergeCells count="65">
    <mergeCell ref="B5:C5"/>
    <mergeCell ref="C4:F4"/>
    <mergeCell ref="G4:J4"/>
    <mergeCell ref="Y4:Z4"/>
    <mergeCell ref="K3:L3"/>
    <mergeCell ref="K4:L4"/>
    <mergeCell ref="AF1:AG1"/>
    <mergeCell ref="C2:F2"/>
    <mergeCell ref="G2:J2"/>
    <mergeCell ref="C3:F3"/>
    <mergeCell ref="G3:J3"/>
    <mergeCell ref="AA2:AA3"/>
    <mergeCell ref="Y3:Z3"/>
    <mergeCell ref="C1:F1"/>
    <mergeCell ref="G1:J1"/>
    <mergeCell ref="W2:Z2"/>
    <mergeCell ref="K1:M1"/>
    <mergeCell ref="O1:V1"/>
    <mergeCell ref="W47:Z47"/>
    <mergeCell ref="AC47:AD47"/>
    <mergeCell ref="AC2:AC3"/>
    <mergeCell ref="V46:Z46"/>
    <mergeCell ref="AD1:AE1"/>
    <mergeCell ref="M3:V4"/>
    <mergeCell ref="O2:V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44:C44"/>
    <mergeCell ref="B45:C45"/>
    <mergeCell ref="B36:C36"/>
    <mergeCell ref="B37:C37"/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</mergeCells>
  <dataValidations count="1">
    <dataValidation type="decimal" operator="lessThanOrEqual" allowBlank="1" showInputMessage="1" showErrorMessage="1" errorTitle="Gabim!!!" error="Notat mund të jenë prej 1 deri 5. Për të panotuarit 0 !!!" sqref="F6:Z45" xr:uid="{00000000-0002-0000-0600-000000000000}">
      <formula1>5</formula1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A1:AA38"/>
  <sheetViews>
    <sheetView workbookViewId="0">
      <pane xSplit="26" ySplit="5" topLeftCell="AA15" activePane="bottomRight" state="frozen"/>
      <selection pane="topRight" activeCell="AA1" sqref="AA1"/>
      <selection pane="bottomLeft" activeCell="A6" sqref="A6"/>
      <selection pane="bottomRight" activeCell="A20" sqref="A20:XFD20"/>
    </sheetView>
  </sheetViews>
  <sheetFormatPr defaultRowHeight="15" x14ac:dyDescent="0.25"/>
  <cols>
    <col min="1" max="1" width="3.7109375" customWidth="1"/>
    <col min="2" max="2" width="21.7109375" customWidth="1"/>
    <col min="3" max="3" width="3.7109375" customWidth="1"/>
    <col min="4" max="17" width="6.7109375" customWidth="1"/>
    <col min="18" max="18" width="7.7109375" customWidth="1"/>
    <col min="19" max="20" width="6.7109375" customWidth="1"/>
    <col min="21" max="21" width="7.7109375" customWidth="1"/>
    <col min="22" max="23" width="6.7109375" customWidth="1"/>
    <col min="24" max="24" width="7.7109375" customWidth="1"/>
    <col min="25" max="26" width="6.7109375" customWidth="1"/>
  </cols>
  <sheetData>
    <row r="1" spans="1:27" ht="9.9499999999999993" customHeight="1" x14ac:dyDescent="0.25">
      <c r="A1" s="936" t="s">
        <v>133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1017"/>
    </row>
    <row r="2" spans="1:27" ht="9.9499999999999993" customHeight="1" thickBot="1" x14ac:dyDescent="0.3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1017"/>
    </row>
    <row r="3" spans="1:27" ht="30" customHeight="1" thickTop="1" x14ac:dyDescent="0.25">
      <c r="A3" s="979" t="s">
        <v>30</v>
      </c>
      <c r="B3" s="974" t="s">
        <v>20</v>
      </c>
      <c r="C3" s="976" t="s">
        <v>148</v>
      </c>
      <c r="D3" s="944" t="s">
        <v>21</v>
      </c>
      <c r="E3" s="932"/>
      <c r="F3" s="932"/>
      <c r="G3" s="932" t="s">
        <v>22</v>
      </c>
      <c r="H3" s="932"/>
      <c r="I3" s="932"/>
      <c r="J3" s="932" t="s">
        <v>23</v>
      </c>
      <c r="K3" s="932"/>
      <c r="L3" s="932"/>
      <c r="M3" s="932" t="s">
        <v>24</v>
      </c>
      <c r="N3" s="932"/>
      <c r="O3" s="932"/>
      <c r="P3" s="932" t="s">
        <v>126</v>
      </c>
      <c r="Q3" s="932"/>
      <c r="R3" s="932"/>
      <c r="S3" s="932" t="s">
        <v>127</v>
      </c>
      <c r="T3" s="932"/>
      <c r="U3" s="932"/>
      <c r="V3" s="932" t="s">
        <v>26</v>
      </c>
      <c r="W3" s="932"/>
      <c r="X3" s="932"/>
      <c r="Y3" s="932" t="s">
        <v>34</v>
      </c>
      <c r="Z3" s="945" t="s">
        <v>27</v>
      </c>
    </row>
    <row r="4" spans="1:27" ht="25.5" customHeight="1" x14ac:dyDescent="0.25">
      <c r="A4" s="980"/>
      <c r="B4" s="975"/>
      <c r="C4" s="977"/>
      <c r="D4" s="947" t="s">
        <v>28</v>
      </c>
      <c r="E4" s="935"/>
      <c r="F4" s="935"/>
      <c r="G4" s="935" t="s">
        <v>28</v>
      </c>
      <c r="H4" s="935"/>
      <c r="I4" s="935"/>
      <c r="J4" s="935" t="s">
        <v>28</v>
      </c>
      <c r="K4" s="935"/>
      <c r="L4" s="935"/>
      <c r="M4" s="935" t="s">
        <v>28</v>
      </c>
      <c r="N4" s="935"/>
      <c r="O4" s="935"/>
      <c r="P4" s="935" t="s">
        <v>28</v>
      </c>
      <c r="Q4" s="935"/>
      <c r="R4" s="935"/>
      <c r="S4" s="935" t="s">
        <v>28</v>
      </c>
      <c r="T4" s="935"/>
      <c r="U4" s="935"/>
      <c r="V4" s="935" t="s">
        <v>28</v>
      </c>
      <c r="W4" s="935"/>
      <c r="X4" s="935"/>
      <c r="Y4" s="935"/>
      <c r="Z4" s="946"/>
    </row>
    <row r="5" spans="1:27" ht="24.95" customHeight="1" thickBot="1" x14ac:dyDescent="0.3">
      <c r="A5" s="1018"/>
      <c r="B5" s="1019"/>
      <c r="C5" s="978"/>
      <c r="D5" s="227" t="s">
        <v>0</v>
      </c>
      <c r="E5" s="228" t="s">
        <v>1</v>
      </c>
      <c r="F5" s="228" t="s">
        <v>29</v>
      </c>
      <c r="G5" s="228" t="s">
        <v>0</v>
      </c>
      <c r="H5" s="228" t="s">
        <v>1</v>
      </c>
      <c r="I5" s="228" t="s">
        <v>29</v>
      </c>
      <c r="J5" s="228" t="s">
        <v>0</v>
      </c>
      <c r="K5" s="228" t="s">
        <v>1</v>
      </c>
      <c r="L5" s="228" t="s">
        <v>29</v>
      </c>
      <c r="M5" s="228" t="s">
        <v>0</v>
      </c>
      <c r="N5" s="228" t="s">
        <v>1</v>
      </c>
      <c r="O5" s="228" t="s">
        <v>29</v>
      </c>
      <c r="P5" s="228" t="s">
        <v>0</v>
      </c>
      <c r="Q5" s="228" t="s">
        <v>1</v>
      </c>
      <c r="R5" s="228" t="s">
        <v>29</v>
      </c>
      <c r="S5" s="228" t="s">
        <v>0</v>
      </c>
      <c r="T5" s="228" t="s">
        <v>1</v>
      </c>
      <c r="U5" s="228" t="s">
        <v>29</v>
      </c>
      <c r="V5" s="228" t="s">
        <v>0</v>
      </c>
      <c r="W5" s="228" t="s">
        <v>1</v>
      </c>
      <c r="X5" s="228" t="s">
        <v>29</v>
      </c>
      <c r="Y5" s="228" t="s">
        <v>30</v>
      </c>
      <c r="Z5" s="251" t="s">
        <v>29</v>
      </c>
    </row>
    <row r="6" spans="1:27" ht="20.100000000000001" customHeight="1" x14ac:dyDescent="0.3">
      <c r="A6" s="686">
        <v>1</v>
      </c>
      <c r="B6" s="687" t="str">
        <f>'Perioda 1'!F6</f>
        <v xml:space="preserve"> Gjuhë shqipe</v>
      </c>
      <c r="C6" s="688" t="s">
        <v>36</v>
      </c>
      <c r="D6" s="689">
        <f>COUNTIFS('Nota Përfundimtare'!D6:D45,"M",'Nota Përfundimtare'!F6:F45,"5")</f>
        <v>0</v>
      </c>
      <c r="E6" s="689">
        <f>COUNTIFS('Nota Përfundimtare'!D6:D45,"F",'Nota Përfundimtare'!F6:F45,"5")</f>
        <v>0</v>
      </c>
      <c r="F6" s="690" t="e">
        <f>((D6+E6)*100)/'Nota Përfundimtare'!C3</f>
        <v>#DIV/0!</v>
      </c>
      <c r="G6" s="689">
        <f>COUNTIFS('Nota Përfundimtare'!D6:D45,"M",'Nota Përfundimtare'!F6:F45,"4")</f>
        <v>0</v>
      </c>
      <c r="H6" s="689">
        <f>COUNTIFS('Nota Përfundimtare'!D6:D45,"F",'Nota Përfundimtare'!F6:F45,"4")</f>
        <v>0</v>
      </c>
      <c r="I6" s="690" t="e">
        <f>((G6+H6)*100)/'Nota Përfundimtare'!C3</f>
        <v>#DIV/0!</v>
      </c>
      <c r="J6" s="689">
        <f>COUNTIFS('Nota Përfundimtare'!D6:D45,"M",'Nota Përfundimtare'!F6:F45,"3")</f>
        <v>0</v>
      </c>
      <c r="K6" s="689">
        <f>COUNTIFS('Nota Përfundimtare'!D6:D45,"F",'Nota Përfundimtare'!F6:F45,"3")</f>
        <v>0</v>
      </c>
      <c r="L6" s="690" t="e">
        <f>((J6+K6)*100)/'Nota Përfundimtare'!C3</f>
        <v>#DIV/0!</v>
      </c>
      <c r="M6" s="689">
        <f>COUNTIFS('Nota Përfundimtare'!D6:D45,"M",'Nota Përfundimtare'!F6:F45,"2")</f>
        <v>0</v>
      </c>
      <c r="N6" s="689">
        <f>COUNTIFS('Nota Përfundimtare'!D6:D45,"F",'Nota Përfundimtare'!F6:F45,"2")</f>
        <v>0</v>
      </c>
      <c r="O6" s="690" t="e">
        <f>((M6+N6)*100)/'Nota Përfundimtare'!C3</f>
        <v>#DIV/0!</v>
      </c>
      <c r="P6" s="689">
        <f>SUM(D6,G6,J6,M6)</f>
        <v>0</v>
      </c>
      <c r="Q6" s="689">
        <f>SUM(E6,H6,K6,N6)</f>
        <v>0</v>
      </c>
      <c r="R6" s="690" t="e">
        <f>((P6+Q6)*100)/'Nota Përfundimtare'!C3</f>
        <v>#DIV/0!</v>
      </c>
      <c r="S6" s="691">
        <f>COUNTIFS('Nota Përfundimtare'!D6:D45,"M",'Nota Përfundimtare'!F6:F45,"1")</f>
        <v>0</v>
      </c>
      <c r="T6" s="691">
        <f>COUNTIFS('Nota Përfundimtare'!D6:D45,"f",'Nota Përfundimtare'!F6:F45,"1")</f>
        <v>0</v>
      </c>
      <c r="U6" s="690" t="e">
        <f>((S6+T6)*100)/'Nota Përfundimtare'!C3</f>
        <v>#DIV/0!</v>
      </c>
      <c r="V6" s="689">
        <f>COUNTIFS('Nota Përfundimtare'!D6:D45,"M",'Nota Përfundimtare'!F6:F45,"0")</f>
        <v>0</v>
      </c>
      <c r="W6" s="689">
        <f>COUNTIFS('Nota Përfundimtare'!D6:D45,"F",'Nota Përfundimtare'!F6:F45,"0")</f>
        <v>0</v>
      </c>
      <c r="X6" s="690" t="e">
        <f>((V6+W6)*100)/'Nota Përfundimtare'!C3</f>
        <v>#DIV/0!</v>
      </c>
      <c r="Y6" s="692">
        <f>SUM(W6,V6,T6,S6,N6,M6,K6,J6,,H6,G6,E6,D6)</f>
        <v>0</v>
      </c>
      <c r="Z6" s="693" t="e">
        <f>((G35*(D6+E6))+(F35*(G6+H6))+(E35*(J6+K6))+(D35*(M6+N6))+(C35*(S6+T6)))/'Nota Përfundimtare'!K4</f>
        <v>#DIV/0!</v>
      </c>
      <c r="AA6" s="124"/>
    </row>
    <row r="7" spans="1:27" ht="20.100000000000001" customHeight="1" x14ac:dyDescent="0.25">
      <c r="A7" s="492">
        <v>2</v>
      </c>
      <c r="B7" s="432" t="str">
        <f>'Perioda 1'!G6</f>
        <v xml:space="preserve"> Gjuhë angleze</v>
      </c>
      <c r="C7" s="433" t="s">
        <v>36</v>
      </c>
      <c r="D7" s="434">
        <f>COUNTIFS('Nota Përfundimtare'!D6:D45,"M",'Nota Përfundimtare'!G6:G45,"5")</f>
        <v>0</v>
      </c>
      <c r="E7" s="434">
        <f>COUNTIFS('Nota Përfundimtare'!D6:D45,"F",'Nota Përfundimtare'!G6:G45,"5")</f>
        <v>0</v>
      </c>
      <c r="F7" s="435" t="e">
        <f>((D7+E7)*100)/'Nota Përfundimtare'!C3</f>
        <v>#DIV/0!</v>
      </c>
      <c r="G7" s="434">
        <f>COUNTIFS('Nota Përfundimtare'!D6:D45,"M",'Nota Përfundimtare'!G6:G45,"4")</f>
        <v>0</v>
      </c>
      <c r="H7" s="434">
        <f>COUNTIFS('Nota Përfundimtare'!D6:D45,"F",'Nota Përfundimtare'!G6:G45,"4")</f>
        <v>0</v>
      </c>
      <c r="I7" s="435" t="e">
        <f>((G7+H7)*100)/'Nota Përfundimtare'!C3</f>
        <v>#DIV/0!</v>
      </c>
      <c r="J7" s="434">
        <f>COUNTIFS('Nota Përfundimtare'!D6:D45,"M",'Nota Përfundimtare'!G6:G45,"3")</f>
        <v>0</v>
      </c>
      <c r="K7" s="434">
        <f>COUNTIFS('Nota Përfundimtare'!D6:D45,"F",'Nota Përfundimtare'!G6:G45,"3")</f>
        <v>0</v>
      </c>
      <c r="L7" s="435" t="e">
        <f>((J7+K7)*100)/'Nota Përfundimtare'!C3</f>
        <v>#DIV/0!</v>
      </c>
      <c r="M7" s="434">
        <f>COUNTIFS('Nota Përfundimtare'!D6:D45,"M",'Nota Përfundimtare'!G6:G45,"2")</f>
        <v>0</v>
      </c>
      <c r="N7" s="434">
        <f>COUNTIFS('Nota Përfundimtare'!D6:D45,"F",'Nota Përfundimtare'!G6:G45,"2")</f>
        <v>0</v>
      </c>
      <c r="O7" s="435" t="e">
        <f>((M7+N7)*100)/'Nota Përfundimtare'!C3</f>
        <v>#DIV/0!</v>
      </c>
      <c r="P7" s="434">
        <f t="shared" ref="P7:Q23" si="0">SUM(D7,G7,J7,M7)</f>
        <v>0</v>
      </c>
      <c r="Q7" s="434">
        <f>SUM(E7,H7,K7,N7)</f>
        <v>0</v>
      </c>
      <c r="R7" s="435" t="e">
        <f>((P7+Q7)*100)/'Nota Përfundimtare'!C3</f>
        <v>#DIV/0!</v>
      </c>
      <c r="S7" s="436">
        <f>COUNTIFS('Nota Përfundimtare'!D6:D45,"M",'Nota Përfundimtare'!G6:G45,"1")</f>
        <v>0</v>
      </c>
      <c r="T7" s="436">
        <f>COUNTIFS('Nota Përfundimtare'!D6:D45,"F",'Nota Përfundimtare'!G6:G45,"1")</f>
        <v>0</v>
      </c>
      <c r="U7" s="435" t="e">
        <f>((S7+T7)*100)/'Nota Përfundimtare'!C3</f>
        <v>#DIV/0!</v>
      </c>
      <c r="V7" s="434">
        <f>COUNTIFS('Nota Përfundimtare'!D6:D45,"M",'Nota Përfundimtare'!G6:G45,"0")</f>
        <v>0</v>
      </c>
      <c r="W7" s="434">
        <f>COUNTIFS('Nota Përfundimtare'!D6:D45,"F",'Nota Përfundimtare'!G6:G45,"0")</f>
        <v>0</v>
      </c>
      <c r="X7" s="435" t="e">
        <f>((V7+W7)*100)/'Nota Përfundimtare'!C3</f>
        <v>#DIV/0!</v>
      </c>
      <c r="Y7" s="442">
        <f t="shared" ref="Y7:Y26" si="1">SUM(W7,V7,T7,S7,N7,M7,K7,J7,,H7,G7,E7,D7)</f>
        <v>0</v>
      </c>
      <c r="Z7" s="438" t="e">
        <f>((G35*(D7+E7))+(F35*(G7+H7))+(E35*(J7+K7))+(D35*(M7+N7))+(C35*(S7+T7)))/'Nota Përfundimtare'!K4</f>
        <v>#DIV/0!</v>
      </c>
    </row>
    <row r="8" spans="1:27" ht="20.100000000000001" customHeight="1" x14ac:dyDescent="0.25">
      <c r="A8" s="492">
        <v>3</v>
      </c>
      <c r="B8" s="432" t="str">
        <f>'Perioda 1'!H6</f>
        <v xml:space="preserve"> Gjuhë gjermane</v>
      </c>
      <c r="C8" s="433" t="s">
        <v>36</v>
      </c>
      <c r="D8" s="434">
        <f>COUNTIFS('Nota Përfundimtare'!D6:D45,"M",'Nota Përfundimtare'!H6:H45,"5")</f>
        <v>0</v>
      </c>
      <c r="E8" s="434">
        <f>COUNTIFS('Nota Përfundimtare'!D6:D45,"F",'Nota Përfundimtare'!H6:H45,"5")</f>
        <v>0</v>
      </c>
      <c r="F8" s="435" t="e">
        <f>((D8+E8)*100)/'Nota Përfundimtare'!C3</f>
        <v>#DIV/0!</v>
      </c>
      <c r="G8" s="434">
        <f>COUNTIFS('Nota Përfundimtare'!D6:D45,"M",'Nota Përfundimtare'!H6:H45,"4")</f>
        <v>0</v>
      </c>
      <c r="H8" s="434">
        <f>COUNTIFS('Nota Përfundimtare'!D6:D45,"F",'Nota Përfundimtare'!H6:H45,"4")</f>
        <v>0</v>
      </c>
      <c r="I8" s="435" t="e">
        <f>((G8+H8)*100)/'Nota Përfundimtare'!C3</f>
        <v>#DIV/0!</v>
      </c>
      <c r="J8" s="434">
        <f>COUNTIFS('Nota Përfundimtare'!D6:D45,"M",'Nota Përfundimtare'!H6:H45,"3")</f>
        <v>0</v>
      </c>
      <c r="K8" s="439">
        <f>COUNTIFS('Nota Përfundimtare'!D6:D45,"F",'Nota Përfundimtare'!H6:H45,"3")</f>
        <v>0</v>
      </c>
      <c r="L8" s="435" t="e">
        <f>((J8+K8)*100)/'Nota Përfundimtare'!C3</f>
        <v>#DIV/0!</v>
      </c>
      <c r="M8" s="434">
        <f>COUNTIFS('Nota Përfundimtare'!D6:D45,"M",'Nota Përfundimtare'!H6:H45,"2")</f>
        <v>0</v>
      </c>
      <c r="N8" s="440">
        <f>COUNTIFS('Nota Përfundimtare'!D6:D45,"F",'Nota Përfundimtare'!H6:H45,"2")</f>
        <v>0</v>
      </c>
      <c r="O8" s="435" t="e">
        <f>((M8+N8)*100)/'Nota Përfundimtare'!C3</f>
        <v>#DIV/0!</v>
      </c>
      <c r="P8" s="434">
        <f t="shared" si="0"/>
        <v>0</v>
      </c>
      <c r="Q8" s="434">
        <f t="shared" si="0"/>
        <v>0</v>
      </c>
      <c r="R8" s="435" t="e">
        <f>((P8+Q8)*100)/'Nota Përfundimtare'!C3</f>
        <v>#DIV/0!</v>
      </c>
      <c r="S8" s="436">
        <f>COUNTIFS('Nota Përfundimtare'!D6:D45,"M",'Nota Përfundimtare'!H6:H45,"1")</f>
        <v>0</v>
      </c>
      <c r="T8" s="436">
        <f>COUNTIFS('Nota Përfundimtare'!D6:D45,"F",'Nota Përfundimtare'!H6:H45,"1")</f>
        <v>0</v>
      </c>
      <c r="U8" s="435" t="e">
        <f>((S8+T8)*100)/'Nota Përfundimtare'!C3</f>
        <v>#DIV/0!</v>
      </c>
      <c r="V8" s="434">
        <f>COUNTIFS('Nota Përfundimtare'!D6:D45,"M",'Nota Përfundimtare'!H6:H45,"0")</f>
        <v>0</v>
      </c>
      <c r="W8" s="434">
        <f>COUNTIFS('Nota Përfundimtare'!D6:D45,"F",'Nota Përfundimtare'!H6:H45,"0")</f>
        <v>0</v>
      </c>
      <c r="X8" s="435" t="e">
        <f>((V8+W8)*100)/'Nota Përfundimtare'!C3</f>
        <v>#DIV/0!</v>
      </c>
      <c r="Y8" s="442">
        <f t="shared" si="1"/>
        <v>0</v>
      </c>
      <c r="Z8" s="438" t="e">
        <f>((G35*(D8+E8))+(F35*(G8+H8))+(E35*(J8+K8))+(D35*(M8+N8))+(C35*(S8+T8)))/'Nota Përfundimtare'!K4</f>
        <v>#DIV/0!</v>
      </c>
    </row>
    <row r="9" spans="1:27" ht="20.100000000000001" customHeight="1" thickBot="1" x14ac:dyDescent="0.3">
      <c r="A9" s="493">
        <v>4</v>
      </c>
      <c r="B9" s="458" t="str">
        <f>'Perioda 1'!I6</f>
        <v xml:space="preserve"> Gjuhë tjetër</v>
      </c>
      <c r="C9" s="459" t="s">
        <v>36</v>
      </c>
      <c r="D9" s="460">
        <f>COUNTIFS('Nota Përfundimtare'!D6:D45,"M",'Nota Përfundimtare'!I6:I45,"5")</f>
        <v>0</v>
      </c>
      <c r="E9" s="460">
        <f>COUNTIFS('Nota Përfundimtare'!D6:D45,"F",'Nota Përfundimtare'!I6:I45,"5")</f>
        <v>0</v>
      </c>
      <c r="F9" s="461" t="e">
        <f>((D9+E9)*100)/'Nota Përfundimtare'!C3</f>
        <v>#DIV/0!</v>
      </c>
      <c r="G9" s="460">
        <f>COUNTIFS('Nota Përfundimtare'!D6:D45,"M",'Nota Përfundimtare'!I6:I45,"4")</f>
        <v>0</v>
      </c>
      <c r="H9" s="460">
        <f>COUNTIFS('Nota Përfundimtare'!D6:D45,"F",'Nota Përfundimtare'!I6:I45,"4")</f>
        <v>0</v>
      </c>
      <c r="I9" s="461" t="e">
        <f>((G9+H9)*100)/'Nota Përfundimtare'!C3</f>
        <v>#DIV/0!</v>
      </c>
      <c r="J9" s="460">
        <f>COUNTIFS('Nota Përfundimtare'!D6:D45,"M",'Nota Përfundimtare'!I6:I45,"3")</f>
        <v>0</v>
      </c>
      <c r="K9" s="460">
        <f>COUNTIFS('Nota Përfundimtare'!D6:D45,"F",'Nota Përfundimtare'!I6:I45,"3")</f>
        <v>0</v>
      </c>
      <c r="L9" s="461" t="e">
        <f>((J9+K9)*100)/'Nota Përfundimtare'!C3</f>
        <v>#DIV/0!</v>
      </c>
      <c r="M9" s="460">
        <f>COUNTIFS('Nota Përfundimtare'!D6:D45,"M",'Nota Përfundimtare'!I6:I45,"2")</f>
        <v>0</v>
      </c>
      <c r="N9" s="460">
        <f>COUNTIFS('Nota Përfundimtare'!D6:D45,"F",'Nota Përfundimtare'!I6:I45,"2")</f>
        <v>0</v>
      </c>
      <c r="O9" s="461" t="e">
        <f>((M9+N9)*100)/'Nota Përfundimtare'!C3</f>
        <v>#DIV/0!</v>
      </c>
      <c r="P9" s="460">
        <f t="shared" si="0"/>
        <v>0</v>
      </c>
      <c r="Q9" s="460">
        <f t="shared" si="0"/>
        <v>0</v>
      </c>
      <c r="R9" s="461" t="e">
        <f>((P9+Q9)*100)/'Nota Përfundimtare'!C3</f>
        <v>#DIV/0!</v>
      </c>
      <c r="S9" s="462">
        <f>COUNTIFS('Nota Përfundimtare'!D6:D45,"M",'Nota Përfundimtare'!I6:I45,"1")</f>
        <v>0</v>
      </c>
      <c r="T9" s="462">
        <f>COUNTIFS('Nota Përfundimtare'!D6:D45,"F",'Nota Përfundimtare'!I6:I45,"1")</f>
        <v>0</v>
      </c>
      <c r="U9" s="461" t="e">
        <f>((S9+T9)*100)/'Nota Përfundimtare'!C3</f>
        <v>#DIV/0!</v>
      </c>
      <c r="V9" s="460">
        <f>COUNTIFS('Nota Përfundimtare'!D6:D45,"M",'Nota Përfundimtare'!I6:I45,"0")</f>
        <v>0</v>
      </c>
      <c r="W9" s="460">
        <f>COUNTIFS('Nota Përfundimtare'!D6:D45,"F",'Nota Përfundimtare'!I6:I45,"0")</f>
        <v>0</v>
      </c>
      <c r="X9" s="461" t="e">
        <f>((V9+W9)*100)/'Nota Përfundimtare'!C3</f>
        <v>#DIV/0!</v>
      </c>
      <c r="Y9" s="476">
        <f t="shared" si="1"/>
        <v>0</v>
      </c>
      <c r="Z9" s="464" t="e">
        <f>((G35*(D9+E9))+(F35*(G9+H9))+(E35*(J9+K9))+(D35*(M9+N9))+(C35*(S9+T9)))/'Nota Përfundimtare'!K4</f>
        <v>#DIV/0!</v>
      </c>
    </row>
    <row r="10" spans="1:27" ht="20.100000000000001" customHeight="1" x14ac:dyDescent="0.25">
      <c r="A10" s="491">
        <v>5</v>
      </c>
      <c r="B10" s="424" t="str">
        <f>'Perioda 1'!J6</f>
        <v xml:space="preserve"> Art muzikor</v>
      </c>
      <c r="C10" s="425" t="s">
        <v>36</v>
      </c>
      <c r="D10" s="426">
        <f>COUNTIFS('Nota Përfundimtare'!D6:D45,"M",'Nota Përfundimtare'!J6:J45,"5")</f>
        <v>0</v>
      </c>
      <c r="E10" s="426">
        <f>COUNTIFS('Nota Përfundimtare'!D6:D45,"F",'Nota Përfundimtare'!J6:J45,"5")</f>
        <v>0</v>
      </c>
      <c r="F10" s="427" t="e">
        <f>((D10+E10)*100)/'Nota Përfundimtare'!C3</f>
        <v>#DIV/0!</v>
      </c>
      <c r="G10" s="426">
        <f>COUNTIFS('Nota Përfundimtare'!D6:D45,"M",'Nota Përfundimtare'!J6:J45,"4")</f>
        <v>0</v>
      </c>
      <c r="H10" s="426">
        <f>COUNTIFS('Nota Përfundimtare'!D6:D45,"F",'Nota Përfundimtare'!J6:J45,"4")</f>
        <v>0</v>
      </c>
      <c r="I10" s="427" t="e">
        <f>((G10+H10)*100)/'Nota Përfundimtare'!C3</f>
        <v>#DIV/0!</v>
      </c>
      <c r="J10" s="426">
        <f>COUNTIFS('Nota Përfundimtare'!D6:D45,"M",'Nota Përfundimtare'!J6:J45,"3")</f>
        <v>0</v>
      </c>
      <c r="K10" s="426">
        <f>COUNTIFS('Nota Përfundimtare'!D6:D45,"F",'Nota Përfundimtare'!J6:J45,"3")</f>
        <v>0</v>
      </c>
      <c r="L10" s="427" t="e">
        <f>((J10+K10)*100)/'Nota Përfundimtare'!C3</f>
        <v>#DIV/0!</v>
      </c>
      <c r="M10" s="426">
        <f>COUNTIFS('Nota Përfundimtare'!D6:D45,"M",'Nota Përfundimtare'!J6:J45,"2")</f>
        <v>0</v>
      </c>
      <c r="N10" s="426">
        <f>COUNTIFS('Nota Përfundimtare'!D6:D45,"F",'Nota Përfundimtare'!J6:J45,"2")</f>
        <v>0</v>
      </c>
      <c r="O10" s="427" t="e">
        <f>((M10+N10)*100)/'Nota Përfundimtare'!C3</f>
        <v>#DIV/0!</v>
      </c>
      <c r="P10" s="426">
        <f t="shared" si="0"/>
        <v>0</v>
      </c>
      <c r="Q10" s="426">
        <f t="shared" si="0"/>
        <v>0</v>
      </c>
      <c r="R10" s="427" t="e">
        <f>((P10+Q10)*100)/'Nota Përfundimtare'!C3</f>
        <v>#DIV/0!</v>
      </c>
      <c r="S10" s="428">
        <f>COUNTIFS('Nota Përfundimtare'!D6:D45,"M",'Nota Përfundimtare'!J6:J45,"1")</f>
        <v>0</v>
      </c>
      <c r="T10" s="428">
        <f>COUNTIFS('Nota Përfundimtare'!D6:D45,"F",'Nota Përfundimtare'!J6:J45,"1")</f>
        <v>0</v>
      </c>
      <c r="U10" s="427" t="e">
        <f>((S10+T10)*100)/'Nota Përfundimtare'!C3</f>
        <v>#DIV/0!</v>
      </c>
      <c r="V10" s="426">
        <f>COUNTIFS('Nota Përfundimtare'!D6:D45,"M",'Nota Përfundimtare'!J6:J45,"0")</f>
        <v>0</v>
      </c>
      <c r="W10" s="426">
        <f>COUNTIFS('Nota Përfundimtare'!D6:D45,"F",'Nota Përfundimtare'!J6:J45,"0")</f>
        <v>0</v>
      </c>
      <c r="X10" s="427" t="e">
        <f>((V10+W10)*100)/'Nota Përfundimtare'!C3</f>
        <v>#DIV/0!</v>
      </c>
      <c r="Y10" s="475">
        <f t="shared" si="1"/>
        <v>0</v>
      </c>
      <c r="Z10" s="430" t="e">
        <f>((G35*(D10+E10))+(F35*(G10+H10))+(E35*(J10+K10))+(D35*(M10+N10))+(C35*(S10+T10)))/'Nota Përfundimtare'!K4</f>
        <v>#DIV/0!</v>
      </c>
    </row>
    <row r="11" spans="1:27" ht="20.100000000000001" customHeight="1" thickBot="1" x14ac:dyDescent="0.3">
      <c r="A11" s="493">
        <v>6</v>
      </c>
      <c r="B11" s="458" t="str">
        <f>'Perioda 1'!K6</f>
        <v xml:space="preserve"> Art figurativ</v>
      </c>
      <c r="C11" s="459" t="s">
        <v>36</v>
      </c>
      <c r="D11" s="460">
        <f>COUNTIFS('Nota Përfundimtare'!D6:D45,"M",'Nota Përfundimtare'!K6:K45,"5")</f>
        <v>0</v>
      </c>
      <c r="E11" s="460">
        <f>COUNTIFS('Nota Përfundimtare'!D6:D45,"F",'Nota Përfundimtare'!K6:K45,"5")</f>
        <v>0</v>
      </c>
      <c r="F11" s="461" t="e">
        <f>((D11+E11)*100)/'Nota Përfundimtare'!C3</f>
        <v>#DIV/0!</v>
      </c>
      <c r="G11" s="460">
        <f>COUNTIFS('Nota Përfundimtare'!D6:D45,"M",'Nota Përfundimtare'!K6:K45,"4")</f>
        <v>0</v>
      </c>
      <c r="H11" s="460">
        <f>COUNTIFS('Nota Përfundimtare'!D6:D45,"F",'Nota Përfundimtare'!K6:K45,"4")</f>
        <v>0</v>
      </c>
      <c r="I11" s="461" t="e">
        <f>((G11+H11)*100)/'Nota Përfundimtare'!C3</f>
        <v>#DIV/0!</v>
      </c>
      <c r="J11" s="460">
        <f>COUNTIFS('Nota Përfundimtare'!D6:D45,"M",'Nota Përfundimtare'!K6:K45,"3")</f>
        <v>0</v>
      </c>
      <c r="K11" s="460">
        <f>COUNTIFS('Nota Përfundimtare'!D6:D45,"F",'Nota Përfundimtare'!K6:K45,"3")</f>
        <v>0</v>
      </c>
      <c r="L11" s="461" t="e">
        <f>((J11+K11)*100)/'Nota Përfundimtare'!C3</f>
        <v>#DIV/0!</v>
      </c>
      <c r="M11" s="460">
        <f>COUNTIFS('Nota Përfundimtare'!D6:D45,"M",'Nota Përfundimtare'!K6:K45,"2")</f>
        <v>0</v>
      </c>
      <c r="N11" s="460">
        <f>COUNTIFS('Nota Përfundimtare'!D6:D45,"F",'Nota Përfundimtare'!K6:K45,"2")</f>
        <v>0</v>
      </c>
      <c r="O11" s="461" t="e">
        <f>((M11+N11)*100)/'Nota Përfundimtare'!C3</f>
        <v>#DIV/0!</v>
      </c>
      <c r="P11" s="460">
        <f t="shared" si="0"/>
        <v>0</v>
      </c>
      <c r="Q11" s="460">
        <f t="shared" si="0"/>
        <v>0</v>
      </c>
      <c r="R11" s="461" t="e">
        <f>((P11+Q11)*100)/'Nota Përfundimtare'!C3</f>
        <v>#DIV/0!</v>
      </c>
      <c r="S11" s="462">
        <f>COUNTIFS('Nota Përfundimtare'!D6:D45,"M",'Nota Përfundimtare'!K6:K45,"1")</f>
        <v>0</v>
      </c>
      <c r="T11" s="462">
        <f>COUNTIFS('Nota Përfundimtare'!D6:D45,"F",'Nota Përfundimtare'!K6:K45,"1")</f>
        <v>0</v>
      </c>
      <c r="U11" s="461" t="e">
        <f>((S11+T11)*100)/'Nota Përfundimtare'!C3</f>
        <v>#DIV/0!</v>
      </c>
      <c r="V11" s="460">
        <f>COUNTIFS('Nota Përfundimtare'!D6:D45,"M",'Nota Përfundimtare'!K6:K45,"0")</f>
        <v>0</v>
      </c>
      <c r="W11" s="460">
        <f>COUNTIFS('Nota Përfundimtare'!D6:D45,"F",'Nota Përfundimtare'!K6:K45,"0")</f>
        <v>0</v>
      </c>
      <c r="X11" s="461" t="e">
        <f>((V11+W11)*100)/'Nota Përfundimtare'!C3</f>
        <v>#DIV/0!</v>
      </c>
      <c r="Y11" s="476">
        <f t="shared" si="1"/>
        <v>0</v>
      </c>
      <c r="Z11" s="464" t="e">
        <f>((G35*(D11+E11))+(F35*(G11+H11))+(E35*(J11+K11))+(D35*(M11+N11))+(C35*(S11+T11)))/'Nota Përfundimtare'!K4</f>
        <v>#DIV/0!</v>
      </c>
    </row>
    <row r="12" spans="1:27" ht="20.100000000000001" customHeight="1" thickBot="1" x14ac:dyDescent="0.3">
      <c r="A12" s="256">
        <v>7</v>
      </c>
      <c r="B12" s="506" t="str">
        <f>'Perioda 1'!L6</f>
        <v xml:space="preserve"> Matematikë</v>
      </c>
      <c r="C12" s="241" t="s">
        <v>36</v>
      </c>
      <c r="D12" s="242">
        <f>COUNTIFS('Nota Përfundimtare'!D6:D45,"M",'Nota Përfundimtare'!L6:L45,"5")</f>
        <v>0</v>
      </c>
      <c r="E12" s="242">
        <f>COUNTIFS('Nota Përfundimtare'!D6:D45,"F",'Nota Përfundimtare'!L6:L45,"5")</f>
        <v>0</v>
      </c>
      <c r="F12" s="243" t="e">
        <f>((D12+E12)*100)/'Nota Përfundimtare'!C3</f>
        <v>#DIV/0!</v>
      </c>
      <c r="G12" s="242">
        <f>COUNTIFS('Nota Përfundimtare'!D6:D45,"M",'Nota Përfundimtare'!L6:L45,"4")</f>
        <v>0</v>
      </c>
      <c r="H12" s="242">
        <f>COUNTIFS('Nota Përfundimtare'!D6:D45,"F",'Nota Përfundimtare'!L6:L45,"4")</f>
        <v>0</v>
      </c>
      <c r="I12" s="243" t="e">
        <f>((G12+H12)*100)/'Nota Përfundimtare'!C3</f>
        <v>#DIV/0!</v>
      </c>
      <c r="J12" s="242">
        <f>COUNTIFS('Nota Përfundimtare'!D6:D45,"M",'Nota Përfundimtare'!L6:L45,"3")</f>
        <v>0</v>
      </c>
      <c r="K12" s="242">
        <f>COUNTIFS('Nota Përfundimtare'!D6:D45,"F",'Nota Përfundimtare'!L6:L45,"3")</f>
        <v>0</v>
      </c>
      <c r="L12" s="243" t="e">
        <f>((J12+K12)*100)/'Nota Përfundimtare'!C3</f>
        <v>#DIV/0!</v>
      </c>
      <c r="M12" s="242">
        <f>COUNTIFS('Nota Përfundimtare'!D6:D45,"M",'Nota Përfundimtare'!L6:L45,"2")</f>
        <v>0</v>
      </c>
      <c r="N12" s="242">
        <f>COUNTIFS('Nota Përfundimtare'!D6:D45,"F",'Nota Përfundimtare'!L6:L45,"2")</f>
        <v>0</v>
      </c>
      <c r="O12" s="243" t="e">
        <f>((M12+N12)*100)/'Nota Përfundimtare'!C3</f>
        <v>#DIV/0!</v>
      </c>
      <c r="P12" s="242">
        <f t="shared" si="0"/>
        <v>0</v>
      </c>
      <c r="Q12" s="242">
        <f t="shared" si="0"/>
        <v>0</v>
      </c>
      <c r="R12" s="243" t="e">
        <f>((P12+Q12)*100)/'Nota Përfundimtare'!C3</f>
        <v>#DIV/0!</v>
      </c>
      <c r="S12" s="250">
        <f>COUNTIFS('Nota Përfundimtare'!D6:D45,"M",'Nota Përfundimtare'!L6:L45,"1")</f>
        <v>0</v>
      </c>
      <c r="T12" s="250">
        <f>COUNTIFS('Nota Përfundimtare'!D6:D45,"F",'Nota Përfundimtare'!L6:L45,"1")</f>
        <v>0</v>
      </c>
      <c r="U12" s="243" t="e">
        <f>((S12+T12)*100)/'Nota Përfundimtare'!C3</f>
        <v>#DIV/0!</v>
      </c>
      <c r="V12" s="242">
        <f>COUNTIFS('Nota Përfundimtare'!D6:D45,"M",'Nota Përfundimtare'!L6:L45,"0")</f>
        <v>0</v>
      </c>
      <c r="W12" s="242">
        <f>COUNTIFS('Nota Përfundimtare'!D6:D45,"F",'Nota Përfundimtare'!L6:L45,"0")</f>
        <v>0</v>
      </c>
      <c r="X12" s="243" t="e">
        <f>((V12+W12)*100)/'Nota Përfundimtare'!C3</f>
        <v>#DIV/0!</v>
      </c>
      <c r="Y12" s="244">
        <f t="shared" si="1"/>
        <v>0</v>
      </c>
      <c r="Z12" s="245" t="e">
        <f>((G35*(D12+E12))+(F35*(G12+H12))+(E35*(J12+K12))+(D35*(M12+N12))+(C35*(S12+T12)))/'Nota Përfundimtare'!K4</f>
        <v>#DIV/0!</v>
      </c>
    </row>
    <row r="13" spans="1:27" ht="20.100000000000001" customHeight="1" x14ac:dyDescent="0.25">
      <c r="A13" s="254">
        <v>8</v>
      </c>
      <c r="B13" s="224" t="str">
        <f>'Perioda 1'!M6</f>
        <v xml:space="preserve"> Biologji</v>
      </c>
      <c r="C13" s="229" t="s">
        <v>36</v>
      </c>
      <c r="D13" s="230">
        <f>COUNTIFS('Nota Përfundimtare'!D6:D45,"M",'Nota Përfundimtare'!M6:M45,"5")</f>
        <v>0</v>
      </c>
      <c r="E13" s="230">
        <f>COUNTIFS('Nota Përfundimtare'!D6:D45,"F",'Nota Përfundimtare'!M6:M45,"5")</f>
        <v>0</v>
      </c>
      <c r="F13" s="231" t="e">
        <f>((D13+E13)*100)/'Nota Përfundimtare'!C3</f>
        <v>#DIV/0!</v>
      </c>
      <c r="G13" s="230">
        <f>COUNTIFS('Nota Përfundimtare'!D6:D45,"M",'Nota Përfundimtare'!M6:M45,"4")</f>
        <v>0</v>
      </c>
      <c r="H13" s="230">
        <f>COUNTIFS('Nota Përfundimtare'!D6:D45,"F",'Nota Përfundimtare'!M6:M45,"4")</f>
        <v>0</v>
      </c>
      <c r="I13" s="231" t="e">
        <f>((G13+H13)*100)/'Nota Përfundimtare'!C3</f>
        <v>#DIV/0!</v>
      </c>
      <c r="J13" s="230">
        <f>COUNTIFS('Nota Përfundimtare'!D6:D45,"M",'Nota Përfundimtare'!M6:M45,"3")</f>
        <v>0</v>
      </c>
      <c r="K13" s="230">
        <f>COUNTIFS('Nota Përfundimtare'!D6:D45,"F",'Nota Përfundimtare'!M6:M45,"3")</f>
        <v>0</v>
      </c>
      <c r="L13" s="231" t="e">
        <f>((J13+K13)*100)/'Nota Përfundimtare'!C3</f>
        <v>#DIV/0!</v>
      </c>
      <c r="M13" s="230">
        <f>COUNTIFS('Nota Përfundimtare'!D6:D45,"M",'Nota Përfundimtare'!M6:M45,"2")</f>
        <v>0</v>
      </c>
      <c r="N13" s="230">
        <f>COUNTIFS('Nota Përfundimtare'!D6:D45,"F",'Nota Përfundimtare'!M6:M45,"2")</f>
        <v>0</v>
      </c>
      <c r="O13" s="231" t="e">
        <f>((M13+N13)*100)/'Nota Përfundimtare'!C3</f>
        <v>#DIV/0!</v>
      </c>
      <c r="P13" s="230">
        <f t="shared" si="0"/>
        <v>0</v>
      </c>
      <c r="Q13" s="230">
        <f t="shared" si="0"/>
        <v>0</v>
      </c>
      <c r="R13" s="231" t="e">
        <f>((P13+Q13)*100)/'Nota Përfundimtare'!C3</f>
        <v>#DIV/0!</v>
      </c>
      <c r="S13" s="232">
        <f>COUNTIFS('Nota Përfundimtare'!D6:D45,"M",'Nota Përfundimtare'!M6:M45,"1")</f>
        <v>0</v>
      </c>
      <c r="T13" s="232">
        <f>COUNTIFS('Nota Përfundimtare'!D6:D45,"F",'Nota Përfundimtare'!M6:M45,"1")</f>
        <v>0</v>
      </c>
      <c r="U13" s="231" t="e">
        <f>((S13+T13)*100)/'Nota Përfundimtare'!C3</f>
        <v>#DIV/0!</v>
      </c>
      <c r="V13" s="230">
        <f>COUNTIFS('Nota Përfundimtare'!D6:D45,"M",'Nota Përfundimtare'!M6:M45,"0")</f>
        <v>0</v>
      </c>
      <c r="W13" s="230">
        <f>COUNTIFS('Nota Përfundimtare'!D6:D45,"F",'Nota Përfundimtare'!M6:M45,"0")</f>
        <v>0</v>
      </c>
      <c r="X13" s="231" t="e">
        <f>((V13+W13)*100)/'Nota Përfundimtare'!C3</f>
        <v>#DIV/0!</v>
      </c>
      <c r="Y13" s="249">
        <f t="shared" si="1"/>
        <v>0</v>
      </c>
      <c r="Z13" s="240" t="e">
        <f>((G35*(D13+E13))+(F35*(G13+H13))+(E35*(J13+K13))+(D35*(M13+N13))+(C35*(S13+T13)))/'Nota Përfundimtare'!K4</f>
        <v>#DIV/0!</v>
      </c>
    </row>
    <row r="14" spans="1:27" ht="20.100000000000001" customHeight="1" x14ac:dyDescent="0.25">
      <c r="A14" s="507">
        <v>9</v>
      </c>
      <c r="B14" s="508" t="str">
        <f>'Perioda 1'!N6</f>
        <v xml:space="preserve"> Fizikë</v>
      </c>
      <c r="C14" s="509" t="s">
        <v>36</v>
      </c>
      <c r="D14" s="510">
        <f>COUNTIFS('Nota Përfundimtare'!D6:D45,"M",'Nota Përfundimtare'!N6:N45,"5")</f>
        <v>0</v>
      </c>
      <c r="E14" s="510">
        <f>COUNTIFS('Nota Përfundimtare'!D6:D45,"F",'Nota Përfundimtare'!N6:N45,"5")</f>
        <v>0</v>
      </c>
      <c r="F14" s="511" t="e">
        <f>((D14+E14)*100)/'Nota Përfundimtare'!C3</f>
        <v>#DIV/0!</v>
      </c>
      <c r="G14" s="510">
        <f>COUNTIFS('Nota Përfundimtare'!D6:D45,"M",'Nota Përfundimtare'!N6:N45,"4")</f>
        <v>0</v>
      </c>
      <c r="H14" s="510">
        <f>COUNTIFS('Nota Përfundimtare'!D6:D45,"F",'Nota Përfundimtare'!N6:N45,"4")</f>
        <v>0</v>
      </c>
      <c r="I14" s="511" t="e">
        <f>((G14+H14)*100)/'Nota Përfundimtare'!C3</f>
        <v>#DIV/0!</v>
      </c>
      <c r="J14" s="510">
        <f>COUNTIFS('Nota Përfundimtare'!D6:D45,"M",'Nota Përfundimtare'!N6:N45,"3")</f>
        <v>0</v>
      </c>
      <c r="K14" s="510">
        <f>COUNTIFS('Nota Përfundimtare'!D6:D45,"F",'Nota Përfundimtare'!N6:N45,"3")</f>
        <v>0</v>
      </c>
      <c r="L14" s="511" t="e">
        <f>((J14+K14)*100)/'Nota Përfundimtare'!C3</f>
        <v>#DIV/0!</v>
      </c>
      <c r="M14" s="510">
        <f>COUNTIFS('Nota Përfundimtare'!D6:D45,"M",'Nota Përfundimtare'!N6:N45,"2")</f>
        <v>0</v>
      </c>
      <c r="N14" s="510">
        <f>COUNTIFS('Nota Përfundimtare'!D6:D45,"F",'Nota Përfundimtare'!N6:N45,"2")</f>
        <v>0</v>
      </c>
      <c r="O14" s="511" t="e">
        <f>((M14+N14)*100)/'Nota Përfundimtare'!C3</f>
        <v>#DIV/0!</v>
      </c>
      <c r="P14" s="510">
        <f t="shared" si="0"/>
        <v>0</v>
      </c>
      <c r="Q14" s="510">
        <f t="shared" si="0"/>
        <v>0</v>
      </c>
      <c r="R14" s="511" t="e">
        <f>((P14+Q14)*100)/'Nota Përfundimtare'!C3</f>
        <v>#DIV/0!</v>
      </c>
      <c r="S14" s="512">
        <f>COUNTIFS('Nota Përfundimtare'!D6:D45,"M",'Nota Përfundimtare'!N6:N45,"1")</f>
        <v>0</v>
      </c>
      <c r="T14" s="512">
        <f>COUNTIFS('Nota Përfundimtare'!D6:D45,"F",'Nota Përfundimtare'!N6:N45,"1")</f>
        <v>0</v>
      </c>
      <c r="U14" s="511" t="e">
        <f>((S14+T14)*100)/'Nota Përfundimtare'!C3</f>
        <v>#DIV/0!</v>
      </c>
      <c r="V14" s="510">
        <f>COUNTIFS('Nota Përfundimtare'!D6:D45,"M",'Nota Përfundimtare'!N6:N45,"0")</f>
        <v>0</v>
      </c>
      <c r="W14" s="510">
        <f>COUNTIFS('Nota Përfundimtare'!D6:D45,"F",'Nota Përfundimtare'!N6:N45,"0")</f>
        <v>0</v>
      </c>
      <c r="X14" s="511" t="e">
        <f>((V14+W14)*100)/'Nota Përfundimtare'!C3</f>
        <v>#DIV/0!</v>
      </c>
      <c r="Y14" s="513">
        <f t="shared" si="1"/>
        <v>0</v>
      </c>
      <c r="Z14" s="514" t="e">
        <f>((G35*(D14+E14))+(F35*(G14+H14))+(E35*(J14+K14))+(D35*(M14+N14))+(C35*(S14+T14)))/'Nota Përfundimtare'!K4</f>
        <v>#DIV/0!</v>
      </c>
    </row>
    <row r="15" spans="1:27" ht="20.100000000000001" customHeight="1" x14ac:dyDescent="0.25">
      <c r="A15" s="254">
        <v>10</v>
      </c>
      <c r="B15" s="224" t="str">
        <f>'Perioda 1'!O6</f>
        <v xml:space="preserve"> Kimi</v>
      </c>
      <c r="C15" s="229" t="s">
        <v>36</v>
      </c>
      <c r="D15" s="230">
        <f>COUNTIFS('Nota Përfundimtare'!D6:D45,"M",'Nota Përfundimtare'!O6:O45,"5")</f>
        <v>0</v>
      </c>
      <c r="E15" s="230">
        <f>COUNTIFS('Nota Përfundimtare'!D6:D45,"F",'Nota Përfundimtare'!O6:O45,"5")</f>
        <v>0</v>
      </c>
      <c r="F15" s="231" t="e">
        <f>((D15+E15)*100)/'Nota Përfundimtare'!C3</f>
        <v>#DIV/0!</v>
      </c>
      <c r="G15" s="230">
        <f>COUNTIFS('Nota Përfundimtare'!D6:D45,"M",'Nota Përfundimtare'!O6:O45,"4")</f>
        <v>0</v>
      </c>
      <c r="H15" s="230">
        <f>COUNTIFS('Nota Përfundimtare'!D6:D45,"F",'Nota Përfundimtare'!O6:O45,"4")</f>
        <v>0</v>
      </c>
      <c r="I15" s="231" t="e">
        <f>((G15+H15)*100)/'Nota Përfundimtare'!C3</f>
        <v>#DIV/0!</v>
      </c>
      <c r="J15" s="230">
        <f>COUNTIFS('Nota Përfundimtare'!D6:D45,"M",'Nota Përfundimtare'!O6:O45,"3")</f>
        <v>0</v>
      </c>
      <c r="K15" s="230">
        <f>COUNTIFS('Nota Përfundimtare'!D6:D45,"F",'Nota Përfundimtare'!O6:O45,"3")</f>
        <v>0</v>
      </c>
      <c r="L15" s="231" t="e">
        <f>((J15+K15)*100)/'Nota Përfundimtare'!C3</f>
        <v>#DIV/0!</v>
      </c>
      <c r="M15" s="230">
        <f>COUNTIFS('Nota Përfundimtare'!D6:D45,"M",'Nota Përfundimtare'!O6:O45,"2")</f>
        <v>0</v>
      </c>
      <c r="N15" s="230">
        <f>COUNTIFS('Nota Përfundimtare'!D6:D45,"F",'Nota Përfundimtare'!O6:O45,"2")</f>
        <v>0</v>
      </c>
      <c r="O15" s="231" t="e">
        <f>((M15+N15)*100)/'Nota Përfundimtare'!C3</f>
        <v>#DIV/0!</v>
      </c>
      <c r="P15" s="230">
        <f t="shared" si="0"/>
        <v>0</v>
      </c>
      <c r="Q15" s="230">
        <f t="shared" si="0"/>
        <v>0</v>
      </c>
      <c r="R15" s="231" t="e">
        <f>((P15+Q15)*100)/'Nota Përfundimtare'!C3</f>
        <v>#DIV/0!</v>
      </c>
      <c r="S15" s="232">
        <f>COUNTIFS('Nota Përfundimtare'!D6:D45,"M",'Nota Përfundimtare'!O6:O45,"1")</f>
        <v>0</v>
      </c>
      <c r="T15" s="232">
        <f>COUNTIFS('Nota Përfundimtare'!D6:D45,"F",'Nota Përfundimtare'!O6:O45,"1")</f>
        <v>0</v>
      </c>
      <c r="U15" s="231" t="e">
        <f>((S15+T15)*100)/'Nota Përfundimtare'!C3</f>
        <v>#DIV/0!</v>
      </c>
      <c r="V15" s="230">
        <f>COUNTIFS('Nota Përfundimtare'!D6:D45,"M",'Nota Përfundimtare'!O6:O45,"0")</f>
        <v>0</v>
      </c>
      <c r="W15" s="230">
        <f>COUNTIFS('Nota Përfundimtare'!D6:D45,"F",'Nota Përfundimtare'!O6:O45,"0")</f>
        <v>0</v>
      </c>
      <c r="X15" s="231" t="e">
        <f>((V15+W15)*100)/'Nota Përfundimtare'!C3</f>
        <v>#DIV/0!</v>
      </c>
      <c r="Y15" s="249">
        <f t="shared" si="1"/>
        <v>0</v>
      </c>
      <c r="Z15" s="240" t="e">
        <f>((G35*(D15+E15))+(F35*(G15+H15))+(E35*(J15+K15))+(D35*(M15+N15))+(C35*(S15+T15)))/'Nota Përfundimtare'!K4</f>
        <v>#DIV/0!</v>
      </c>
    </row>
    <row r="16" spans="1:27" ht="20.100000000000001" customHeight="1" x14ac:dyDescent="0.25">
      <c r="A16" s="252">
        <v>11</v>
      </c>
      <c r="B16" s="225" t="str">
        <f>'Perioda 1'!P6</f>
        <v xml:space="preserve"> Astronomi</v>
      </c>
      <c r="C16" s="226" t="s">
        <v>36</v>
      </c>
      <c r="D16" s="178">
        <f>COUNTIFS('Nota Përfundimtare'!D6:D45,"M",'Nota Përfundimtare'!P6:P45,"5")</f>
        <v>0</v>
      </c>
      <c r="E16" s="178">
        <f>COUNTIFS('Nota Përfundimtare'!D6:D45,"F",'Nota Përfundimtare'!P6:P45,"5")</f>
        <v>0</v>
      </c>
      <c r="F16" s="179" t="e">
        <f>((D16+E16)*100)/'Nota Përfundimtare'!C3</f>
        <v>#DIV/0!</v>
      </c>
      <c r="G16" s="178">
        <f>COUNTIFS('Nota Përfundimtare'!D6:D45,"M",'Nota Përfundimtare'!P6:P45,"4")</f>
        <v>0</v>
      </c>
      <c r="H16" s="178">
        <f>COUNTIFS('Nota Përfundimtare'!D6:D45,"F",'Nota Përfundimtare'!P6:P45,"4")</f>
        <v>0</v>
      </c>
      <c r="I16" s="179" t="e">
        <f>((G16+H16)*100)/'Nota Përfundimtare'!C3</f>
        <v>#DIV/0!</v>
      </c>
      <c r="J16" s="178">
        <f>COUNTIFS('Nota Përfundimtare'!D6:D45,"M",'Nota Përfundimtare'!P6:P45,"3")</f>
        <v>0</v>
      </c>
      <c r="K16" s="178">
        <f>COUNTIFS('Nota Përfundimtare'!D6:D45,"F",'Nota Përfundimtare'!P6:P45,"3")</f>
        <v>0</v>
      </c>
      <c r="L16" s="179" t="e">
        <f>((J16+K16)*100)/'Nota Përfundimtare'!C3</f>
        <v>#DIV/0!</v>
      </c>
      <c r="M16" s="178">
        <f>COUNTIFS('Nota Përfundimtare'!D6:D45,"M",'Nota Përfundimtare'!P6:P45,"2")</f>
        <v>0</v>
      </c>
      <c r="N16" s="178">
        <f>COUNTIFS('Nota Përfundimtare'!D6:D45,"F",'Nota Përfundimtare'!P6:P45,"2")</f>
        <v>0</v>
      </c>
      <c r="O16" s="179" t="e">
        <f>((M16+N16)*100)/'Nota Përfundimtare'!C3</f>
        <v>#DIV/0!</v>
      </c>
      <c r="P16" s="178">
        <f t="shared" si="0"/>
        <v>0</v>
      </c>
      <c r="Q16" s="178">
        <f t="shared" si="0"/>
        <v>0</v>
      </c>
      <c r="R16" s="179" t="e">
        <f>((P16+Q16)*100)/'Nota Përfundimtare'!C3</f>
        <v>#DIV/0!</v>
      </c>
      <c r="S16" s="180">
        <f>COUNTIFS('Nota Përfundimtare'!D6:D45,"M",'Nota Përfundimtare'!P6:P45,"1")</f>
        <v>0</v>
      </c>
      <c r="T16" s="180">
        <f>COUNTIFS('Nota Përfundimtare'!D6:D45,"F",'Nota Përfundimtare'!P6:P45,"1")</f>
        <v>0</v>
      </c>
      <c r="U16" s="179" t="e">
        <f>((S16+T16)*100)/'Nota Përfundimtare'!C3</f>
        <v>#DIV/0!</v>
      </c>
      <c r="V16" s="178">
        <f>COUNTIFS('Nota Përfundimtare'!D6:D45,"M",'Nota Përfundimtare'!P6:P45,"0")</f>
        <v>0</v>
      </c>
      <c r="W16" s="178">
        <f>COUNTIFS('Nota Përfundimtare'!D6:D45,"F",'Nota Përfundimtare'!P6:P45,"0")</f>
        <v>0</v>
      </c>
      <c r="X16" s="179" t="e">
        <f>((V16+W16)*100)/'Nota Përfundimtare'!C3</f>
        <v>#DIV/0!</v>
      </c>
      <c r="Y16" s="181">
        <f t="shared" si="1"/>
        <v>0</v>
      </c>
      <c r="Z16" s="239" t="e">
        <f>((G35*(D16+E16))+(F35*(G16+H16))+(E35*(J16+K16))+(D35*(M16+N16))+(C35*(S16+T16)))/'Nota Përfundimtare'!K4</f>
        <v>#DIV/0!</v>
      </c>
    </row>
    <row r="17" spans="1:26" ht="20.100000000000001" customHeight="1" thickBot="1" x14ac:dyDescent="0.3">
      <c r="A17" s="253">
        <v>12</v>
      </c>
      <c r="B17" s="516" t="str">
        <f>'Perioda 1'!Q6</f>
        <v xml:space="preserve"> Gjeografi</v>
      </c>
      <c r="C17" s="234" t="s">
        <v>36</v>
      </c>
      <c r="D17" s="235">
        <f>COUNTIFS('Nota Përfundimtare'!D6:D45,"M",'Nota Përfundimtare'!Q6:Q45,"5")</f>
        <v>0</v>
      </c>
      <c r="E17" s="235">
        <f>COUNTIFS('Nota Përfundimtare'!D6:D45,"F",'Nota Përfundimtare'!Q6:Q45,"5")</f>
        <v>0</v>
      </c>
      <c r="F17" s="236" t="e">
        <f>((D17+E17)*100)/'Nota Përfundimtare'!C3</f>
        <v>#DIV/0!</v>
      </c>
      <c r="G17" s="235">
        <f>COUNTIFS('Nota Përfundimtare'!D6:D45,"M",'Nota Përfundimtare'!Q6:Q45,"4")</f>
        <v>0</v>
      </c>
      <c r="H17" s="235">
        <f>COUNTIFS('Nota Përfundimtare'!D6:D45,"F",'Nota Përfundimtare'!Q6:Q45,"4")</f>
        <v>0</v>
      </c>
      <c r="I17" s="236" t="e">
        <f>((G17+H17)*100)/'Nota Përfundimtare'!C3</f>
        <v>#DIV/0!</v>
      </c>
      <c r="J17" s="235">
        <f>COUNTIFS('Nota Përfundimtare'!D6:D45,"M",'Nota Përfundimtare'!Q6:Q45,"3")</f>
        <v>0</v>
      </c>
      <c r="K17" s="235">
        <f>COUNTIFS('Nota Përfundimtare'!D6:D45,"F",'Nota Përfundimtare'!Q6:Q45,"3")</f>
        <v>0</v>
      </c>
      <c r="L17" s="236" t="e">
        <f>((J17+K17)*100)/'Nota Përfundimtare'!C3</f>
        <v>#DIV/0!</v>
      </c>
      <c r="M17" s="235">
        <f>COUNTIFS('Nota Përfundimtare'!D6:D45,"M",'Nota Përfundimtare'!Q6:Q45,"2")</f>
        <v>0</v>
      </c>
      <c r="N17" s="235">
        <f>COUNTIFS('Nota Përfundimtare'!D6:D45,"F",'Nota Përfundimtare'!Q6:Q45,"2")</f>
        <v>0</v>
      </c>
      <c r="O17" s="236" t="e">
        <f>((M17+N17)*100)/'Nota Përfundimtare'!C3</f>
        <v>#DIV/0!</v>
      </c>
      <c r="P17" s="235">
        <f t="shared" si="0"/>
        <v>0</v>
      </c>
      <c r="Q17" s="235">
        <f t="shared" si="0"/>
        <v>0</v>
      </c>
      <c r="R17" s="236" t="e">
        <f>((P17+Q17)*100)/'Nota Përfundimtare'!C3</f>
        <v>#DIV/0!</v>
      </c>
      <c r="S17" s="237">
        <f>COUNTIFS('Nota Përfundimtare'!D6:D45,"M",'Nota Përfundimtare'!Q6:Q45,"1")</f>
        <v>0</v>
      </c>
      <c r="T17" s="237">
        <f>COUNTIFS('Nota Përfundimtare'!D6:D45,"F",'Nota Përfundimtare'!Q6:Q45,"1")</f>
        <v>0</v>
      </c>
      <c r="U17" s="236" t="e">
        <f>((S17+T17)*100)/'Nota Përfundimtare'!C3</f>
        <v>#DIV/0!</v>
      </c>
      <c r="V17" s="235">
        <f>COUNTIFS('Nota Përfundimtare'!D6:D45,"M",'Nota Përfundimtare'!Q6:Q45,"0")</f>
        <v>0</v>
      </c>
      <c r="W17" s="235">
        <f>COUNTIFS('Nota Përfundimtare'!D6:D45,"F",'Nota Përfundimtare'!Q6:Q45,"0")</f>
        <v>0</v>
      </c>
      <c r="X17" s="236" t="e">
        <f>((V17+W17)*100)/'Nota Përfundimtare'!C3</f>
        <v>#DIV/0!</v>
      </c>
      <c r="Y17" s="238">
        <f t="shared" si="1"/>
        <v>0</v>
      </c>
      <c r="Z17" s="246" t="e">
        <f>((G35*(D17+E17))+(F35*(G17+H17))+(E35*(J17+K17))+(D35*(M17+N17))+(C35*(S17+T17)))/'Nota Përfundimtare'!K4</f>
        <v>#DIV/0!</v>
      </c>
    </row>
    <row r="18" spans="1:26" ht="20.100000000000001" customHeight="1" x14ac:dyDescent="0.25">
      <c r="A18" s="254">
        <v>13</v>
      </c>
      <c r="B18" s="505" t="str">
        <f>'Perioda 1'!R6</f>
        <v xml:space="preserve"> Edukatë qytetare</v>
      </c>
      <c r="C18" s="425" t="s">
        <v>36</v>
      </c>
      <c r="D18" s="426">
        <f>COUNTIFS('Nota Përfundimtare'!D6:D45,"M",'Nota Përfundimtare'!R6:R45,"5")</f>
        <v>0</v>
      </c>
      <c r="E18" s="426">
        <f>COUNTIFS('Nota Përfundimtare'!D6:D45,"F",'Nota Përfundimtare'!R6:R45,"5")</f>
        <v>0</v>
      </c>
      <c r="F18" s="427" t="e">
        <f>((D18+E18)*100)/'Nota Përfundimtare'!C3</f>
        <v>#DIV/0!</v>
      </c>
      <c r="G18" s="426">
        <f>COUNTIFS('Nota Përfundimtare'!D6:D45,"M",'Nota Përfundimtare'!R6:R45,"4")</f>
        <v>0</v>
      </c>
      <c r="H18" s="426">
        <f>COUNTIFS('Nota Përfundimtare'!D6:D45,"F",'Nota Përfundimtare'!R6:R45,"4")</f>
        <v>0</v>
      </c>
      <c r="I18" s="427" t="e">
        <f>((G18+H18)*100)/'Nota Përfundimtare'!C3</f>
        <v>#DIV/0!</v>
      </c>
      <c r="J18" s="426">
        <f>COUNTIFS('Nota Përfundimtare'!D6:D45,"M",'Nota Përfundimtare'!R6:R45,"3")</f>
        <v>0</v>
      </c>
      <c r="K18" s="426">
        <f>COUNTIFS('Nota Përfundimtare'!D6:D45,"F",'Nota Përfundimtare'!R6:R45,"3")</f>
        <v>0</v>
      </c>
      <c r="L18" s="427" t="e">
        <f>((J18+K18)*100)/'Nota Përfundimtare'!C3</f>
        <v>#DIV/0!</v>
      </c>
      <c r="M18" s="426">
        <f>COUNTIFS('Nota Përfundimtare'!D6:D45,"M",'Nota Përfundimtare'!R6:R45,"2")</f>
        <v>0</v>
      </c>
      <c r="N18" s="426">
        <f>COUNTIFS('Nota Përfundimtare'!D6:D45,"F",'Nota Përfundimtare'!R6:R45,"2")</f>
        <v>0</v>
      </c>
      <c r="O18" s="427" t="e">
        <f>((M18+N18)*100)/'Nota Përfundimtare'!C3</f>
        <v>#DIV/0!</v>
      </c>
      <c r="P18" s="517">
        <f>SUM(D18,G18,J18,M18)</f>
        <v>0</v>
      </c>
      <c r="Q18" s="518">
        <f>SUM(E18,H18,K18,N18)</f>
        <v>0</v>
      </c>
      <c r="R18" s="427" t="e">
        <f>((P18+Q18)*100)/'Nota Përfundimtare'!C3</f>
        <v>#DIV/0!</v>
      </c>
      <c r="S18" s="428">
        <f>COUNTIFS('Nota Përfundimtare'!D6:D45,"M",'Nota Përfundimtare'!R6:R45,"1")</f>
        <v>0</v>
      </c>
      <c r="T18" s="428">
        <f>COUNTIFS('Nota Përfundimtare'!D6:D45,"F",'Nota Përfundimtare'!R6:R45,"1")</f>
        <v>0</v>
      </c>
      <c r="U18" s="427" t="e">
        <f>((S18+T18)*100)/'Nota Përfundimtare'!C3</f>
        <v>#DIV/0!</v>
      </c>
      <c r="V18" s="426">
        <f>COUNTIFS('Nota Përfundimtare'!D6:D45,"M",'Nota Përfundimtare'!R6:R45,"0")</f>
        <v>0</v>
      </c>
      <c r="W18" s="426">
        <f>COUNTIFS('Nota Përfundimtare'!D6:D45,"F",'Nota Përfundimtare'!R6:R45,"0")</f>
        <v>0</v>
      </c>
      <c r="X18" s="427" t="e">
        <f>((V18+W18)*100)/'Nota Përfundimtare'!C3</f>
        <v>#DIV/0!</v>
      </c>
      <c r="Y18" s="429">
        <f>SUM(W18,V18,T18,S18,N18,M18,K18,J18,,H18,G18,E18,D18)</f>
        <v>0</v>
      </c>
      <c r="Z18" s="430" t="e">
        <f>((G35*(D18+E18))+(F35*(G18+H18))+(E35*(J18+K18))+(D35*(M18+N18))+(C35*(S18+T18)))/'Nota Përfundimtare'!K4</f>
        <v>#DIV/0!</v>
      </c>
    </row>
    <row r="19" spans="1:26" ht="20.100000000000001" customHeight="1" x14ac:dyDescent="0.25">
      <c r="A19" s="252">
        <v>14</v>
      </c>
      <c r="B19" s="449" t="str">
        <f>'Perioda 1'!S6</f>
        <v xml:space="preserve"> Histori</v>
      </c>
      <c r="C19" s="433" t="s">
        <v>36</v>
      </c>
      <c r="D19" s="434">
        <f>COUNTIFS('Nota Përfundimtare'!D6:D45,"M",'Nota Përfundimtare'!S6:S45,"5")</f>
        <v>0</v>
      </c>
      <c r="E19" s="434">
        <f>COUNTIFS('Nota Përfundimtare'!D6:D45,"F",'Nota Përfundimtare'!S6:S45,"5")</f>
        <v>0</v>
      </c>
      <c r="F19" s="435" t="e">
        <f>((D19+E19)*100)/'Nota Përfundimtare'!C3</f>
        <v>#DIV/0!</v>
      </c>
      <c r="G19" s="434">
        <f>COUNTIFS('Nota Përfundimtare'!D6:D45,"M",'Nota Përfundimtare'!S6:S45,"4")</f>
        <v>0</v>
      </c>
      <c r="H19" s="434">
        <f>COUNTIFS('Nota Përfundimtare'!D6:D45,"F",'Nota Përfundimtare'!S6:S45,"4")</f>
        <v>0</v>
      </c>
      <c r="I19" s="435" t="e">
        <f>((G19+H19)*100)/'Nota Përfundimtare'!C3</f>
        <v>#DIV/0!</v>
      </c>
      <c r="J19" s="434">
        <f>COUNTIFS('Nota Përfundimtare'!D6:D45,"M",'Nota Përfundimtare'!S6:S45,"3")</f>
        <v>0</v>
      </c>
      <c r="K19" s="434">
        <f>COUNTIFS('Nota Përfundimtare'!D6:D45,"F",'Nota Përfundimtare'!S6:S45,"3")</f>
        <v>0</v>
      </c>
      <c r="L19" s="435" t="e">
        <f>((J19+K19)*100)/'Nota Përfundimtare'!C3</f>
        <v>#DIV/0!</v>
      </c>
      <c r="M19" s="434">
        <f>COUNTIFS('Nota Përfundimtare'!D6:D45,"M",'Nota Përfundimtare'!S6:S45,"2")</f>
        <v>0</v>
      </c>
      <c r="N19" s="434">
        <f>COUNTIFS('Nota Përfundimtare'!D6:D45,"F",'Nota Përfundimtare'!S6:S45,"2")</f>
        <v>0</v>
      </c>
      <c r="O19" s="435" t="e">
        <f>((M19+N19)*100)/'Nota Përfundimtare'!C3</f>
        <v>#DIV/0!</v>
      </c>
      <c r="P19" s="519">
        <f t="shared" si="0"/>
        <v>0</v>
      </c>
      <c r="Q19" s="520">
        <f t="shared" si="0"/>
        <v>0</v>
      </c>
      <c r="R19" s="435" t="e">
        <f>((P19+Q19)*100)/'Nota Përfundimtare'!C3</f>
        <v>#DIV/0!</v>
      </c>
      <c r="S19" s="436">
        <f>COUNTIFS('Nota Përfundimtare'!D6:D45,"M",'Nota Përfundimtare'!S6:S45,"1")</f>
        <v>0</v>
      </c>
      <c r="T19" s="436">
        <f>COUNTIFS('Nota Përfundimtare'!D6:D45,"F",'Nota Përfundimtare'!S6:S45,"1")</f>
        <v>0</v>
      </c>
      <c r="U19" s="435" t="e">
        <f>((S19+T19)*100)/'Nota Përfundimtare'!C3</f>
        <v>#DIV/0!</v>
      </c>
      <c r="V19" s="434">
        <f>COUNTIFS('Nota Përfundimtare'!D6:D45,"M",'Nota Përfundimtare'!S6:S45,"0")</f>
        <v>0</v>
      </c>
      <c r="W19" s="434">
        <f>COUNTIFS('Nota Përfundimtare'!D6:D45,"F",'Nota Përfundimtare'!S6:S45,"0")</f>
        <v>0</v>
      </c>
      <c r="X19" s="435" t="e">
        <f>((V19+W19)*100)/'Nota Përfundimtare'!C3</f>
        <v>#DIV/0!</v>
      </c>
      <c r="Y19" s="442">
        <f t="shared" si="1"/>
        <v>0</v>
      </c>
      <c r="Z19" s="438" t="e">
        <f>((G35*(D19+E19))+(F35*(G19+H19))+(E35*(J19+K19))+(D35*(M19+N19))+(C35*(S19+T19)))/'Nota Përfundimtare'!K4</f>
        <v>#DIV/0!</v>
      </c>
    </row>
    <row r="20" spans="1:26" ht="20.100000000000001" customHeight="1" x14ac:dyDescent="0.25">
      <c r="A20" s="507">
        <v>15</v>
      </c>
      <c r="B20" s="449" t="str">
        <f>'Perioda 1'!T6</f>
        <v xml:space="preserve"> Psikologji</v>
      </c>
      <c r="C20" s="433" t="s">
        <v>36</v>
      </c>
      <c r="D20" s="434">
        <f>COUNTIFS('Nota Përfundimtare'!D6:D45,"M",'Nota Përfundimtare'!T6:T45,"5")</f>
        <v>0</v>
      </c>
      <c r="E20" s="434">
        <f>COUNTIFS('Nota Përfundimtare'!D6:D45,"F",'Nota Përfundimtare'!T6:T45,"5")</f>
        <v>0</v>
      </c>
      <c r="F20" s="435" t="e">
        <f>((D20+E20)*100)/'Nota Përfundimtare'!C3</f>
        <v>#DIV/0!</v>
      </c>
      <c r="G20" s="434">
        <f>COUNTIFS('Nota Përfundimtare'!D6:D45,"M",'Nota Përfundimtare'!T6:T45,"4")</f>
        <v>0</v>
      </c>
      <c r="H20" s="434">
        <f>COUNTIFS('Nota Përfundimtare'!D6:D45,"F",'Nota Përfundimtare'!T6:T45,"4")</f>
        <v>0</v>
      </c>
      <c r="I20" s="435" t="e">
        <f>((G20+H20)*100)/'Nota Përfundimtare'!C3</f>
        <v>#DIV/0!</v>
      </c>
      <c r="J20" s="434">
        <f>COUNTIFS('Nota Përfundimtare'!D6:D45,"M",'Nota Përfundimtare'!T6:T45,"3")</f>
        <v>0</v>
      </c>
      <c r="K20" s="434">
        <f>COUNTIFS('Nota Përfundimtare'!D6:D45,"F",'Nota Përfundimtare'!T6:T45,"3")</f>
        <v>0</v>
      </c>
      <c r="L20" s="435" t="e">
        <f>((J20+K20)*100)/'Nota Përfundimtare'!C3</f>
        <v>#DIV/0!</v>
      </c>
      <c r="M20" s="434">
        <f>COUNTIFS('Nota Përfundimtare'!D6:D45,"M",'Nota Përfundimtare'!T6:T45,"2")</f>
        <v>0</v>
      </c>
      <c r="N20" s="434">
        <f>COUNTIFS('Nota Përfundimtare'!D6:D45,"F",'Nota Përfundimtare'!T6:T45,"2")</f>
        <v>0</v>
      </c>
      <c r="O20" s="435" t="e">
        <f>((M20+N20)*100)/'Nota Përfundimtare'!C3</f>
        <v>#DIV/0!</v>
      </c>
      <c r="P20" s="519">
        <f t="shared" si="0"/>
        <v>0</v>
      </c>
      <c r="Q20" s="520">
        <f t="shared" si="0"/>
        <v>0</v>
      </c>
      <c r="R20" s="435" t="e">
        <f>((P20+Q20)*100)/'Nota Përfundimtare'!C3</f>
        <v>#DIV/0!</v>
      </c>
      <c r="S20" s="436">
        <f>COUNTIFS('Nota Përfundimtare'!D6:D45,"M",'Nota Përfundimtare'!T6:T45,"1")</f>
        <v>0</v>
      </c>
      <c r="T20" s="436">
        <f>COUNTIFS('Nota Përfundimtare'!D6:D45,"F",'Nota Përfundimtare'!T6:T45,"1")</f>
        <v>0</v>
      </c>
      <c r="U20" s="435" t="e">
        <f>((S20+T20)*100)/'Nota Përfundimtare'!C3</f>
        <v>#DIV/0!</v>
      </c>
      <c r="V20" s="434">
        <f>COUNTIFS('Nota Përfundimtare'!D6:D45,"M",'Nota Përfundimtare'!T6:T45,"0")</f>
        <v>0</v>
      </c>
      <c r="W20" s="434">
        <f>COUNTIFS('Nota Përfundimtare'!D6:D45,"F",'Nota Përfundimtare'!T6:T45,"0")</f>
        <v>0</v>
      </c>
      <c r="X20" s="435" t="e">
        <f>((V20+W20)*100)/'Nota Përfundimtare'!C3</f>
        <v>#DIV/0!</v>
      </c>
      <c r="Y20" s="442">
        <f t="shared" si="1"/>
        <v>0</v>
      </c>
      <c r="Z20" s="438" t="e">
        <f>((G35*(D20+E20))+(F35*(G20+H20))+(E35*(J20+K20))+(D35*(M20+N20))+(C35*(S20+T20)))/'Nota Përfundimtare'!K4</f>
        <v>#DIV/0!</v>
      </c>
    </row>
    <row r="21" spans="1:26" ht="20.100000000000001" customHeight="1" x14ac:dyDescent="0.25">
      <c r="A21" s="254">
        <v>16</v>
      </c>
      <c r="B21" s="432" t="str">
        <f>'Perioda 1'!U6</f>
        <v xml:space="preserve"> Filozofi &amp; Logjikë</v>
      </c>
      <c r="C21" s="433" t="s">
        <v>36</v>
      </c>
      <c r="D21" s="434">
        <f>COUNTIFS('Nota Përfundimtare'!D6:D45,"M",'Nota Përfundimtare'!U6:U45,"5")</f>
        <v>0</v>
      </c>
      <c r="E21" s="453">
        <f>COUNTIFS('Nota Përfundimtare'!D6:D45,"F",'Nota Përfundimtare'!U6:U45,"5")</f>
        <v>0</v>
      </c>
      <c r="F21" s="454" t="e">
        <f>((D21+E21)*100)/'Nota Përfundimtare'!C3</f>
        <v>#DIV/0!</v>
      </c>
      <c r="G21" s="453">
        <f>COUNTIFS('Nota Përfundimtare'!D6:D45,"M",'Nota Përfundimtare'!U6:U45,"4")</f>
        <v>0</v>
      </c>
      <c r="H21" s="453">
        <f>COUNTIFS('Nota Përfundimtare'!D6:D45,"F",'Nota Përfundimtare'!U6:U45,"4")</f>
        <v>0</v>
      </c>
      <c r="I21" s="454" t="e">
        <f>((G21+H21)*100)/'Nota Përfundimtare'!C3</f>
        <v>#DIV/0!</v>
      </c>
      <c r="J21" s="453">
        <f>COUNTIFS('Nota Përfundimtare'!D6:D45,"M",'Nota Përfundimtare'!U6:U45,"3")</f>
        <v>0</v>
      </c>
      <c r="K21" s="453">
        <f>COUNTIFS('Nota Përfundimtare'!D6:D45,"F",'Nota Përfundimtare'!U6:U45,"3")</f>
        <v>0</v>
      </c>
      <c r="L21" s="454" t="e">
        <f>((J21+K21)*100)/'Nota Përfundimtare'!C3</f>
        <v>#DIV/0!</v>
      </c>
      <c r="M21" s="453">
        <f>COUNTIFS('Nota Përfundimtare'!D6:D45,"M",'Nota Përfundimtare'!U6:U45,"2")</f>
        <v>0</v>
      </c>
      <c r="N21" s="453">
        <f>COUNTIFS('Nota Përfundimtare'!D6:D45,"F",'Nota Përfundimtare'!U6:U45,"2")</f>
        <v>0</v>
      </c>
      <c r="O21" s="454" t="e">
        <f>((M21+N21)*100)/'Nota Përfundimtare'!C3</f>
        <v>#DIV/0!</v>
      </c>
      <c r="P21" s="434">
        <f t="shared" si="0"/>
        <v>0</v>
      </c>
      <c r="Q21" s="434">
        <f t="shared" si="0"/>
        <v>0</v>
      </c>
      <c r="R21" s="454" t="e">
        <f>((P21+Q21)*100)/'Nota Përfundimtare'!C3</f>
        <v>#DIV/0!</v>
      </c>
      <c r="S21" s="455">
        <f>COUNTIFS('Nota Përfundimtare'!D6:D45,"M",'Nota Përfundimtare'!U6:U45,"1")</f>
        <v>0</v>
      </c>
      <c r="T21" s="455">
        <f>COUNTIFS('Nota Përfundimtare'!D6:D45,"F",'Nota Përfundimtare'!U6:U45,"1")</f>
        <v>0</v>
      </c>
      <c r="U21" s="454" t="e">
        <f>((S21+T21)*100)/'Nota Përfundimtare'!C3</f>
        <v>#DIV/0!</v>
      </c>
      <c r="V21" s="453">
        <f>COUNTIFS('Nota Përfundimtare'!D6:D45,"M",'Nota Përfundimtare'!U6:U45,"0")</f>
        <v>0</v>
      </c>
      <c r="W21" s="453">
        <f>COUNTIFS('Nota Përfundimtare'!D6:D45,"F",'Nota Përfundimtare'!U6:U45,"0")</f>
        <v>0</v>
      </c>
      <c r="X21" s="454" t="e">
        <f>((V21+W21)*100)/'Nota Përfundimtare'!C3</f>
        <v>#DIV/0!</v>
      </c>
      <c r="Y21" s="466">
        <f t="shared" si="1"/>
        <v>0</v>
      </c>
      <c r="Z21" s="456" t="e">
        <f>((G35*(D21+E21))+(F35*(G21+H21))+(E35*(J21+K21))+(D35*(M21+N21))+(C35*(S21+T21)))/'Nota Përfundimtare'!K4</f>
        <v>#DIV/0!</v>
      </c>
    </row>
    <row r="22" spans="1:26" ht="20.100000000000001" customHeight="1" thickBot="1" x14ac:dyDescent="0.3">
      <c r="A22" s="255">
        <v>17</v>
      </c>
      <c r="B22" s="443" t="str">
        <f>'Perioda 1'!V6</f>
        <v xml:space="preserve"> Sociologji</v>
      </c>
      <c r="C22" s="444" t="s">
        <v>36</v>
      </c>
      <c r="D22" s="445">
        <f>COUNTIFS('Nota Përfundimtare'!D6:D45,"M",'Nota Përfundimtare'!V6:V45,"5")</f>
        <v>0</v>
      </c>
      <c r="E22" s="445">
        <f>COUNTIFS('Nota Përfundimtare'!D6:D45,"F",'Nota Përfundimtare'!V6:V45,"5")</f>
        <v>0</v>
      </c>
      <c r="F22" s="446" t="e">
        <f>((D22+E22)*100)/'Nota Përfundimtare'!C3</f>
        <v>#DIV/0!</v>
      </c>
      <c r="G22" s="445">
        <f>COUNTIFS('Nota Përfundimtare'!D6:D45,"M",'Nota Përfundimtare'!V6:V45,"4")</f>
        <v>0</v>
      </c>
      <c r="H22" s="445">
        <f>COUNTIFS('Nota Përfundimtare'!D6:D45,"F",'Nota Përfundimtare'!V6:V45,"4")</f>
        <v>0</v>
      </c>
      <c r="I22" s="446" t="e">
        <f>((G22+H22)*100)/'Nota Përfundimtare'!C3</f>
        <v>#DIV/0!</v>
      </c>
      <c r="J22" s="445">
        <f>COUNTIFS('Nota Përfundimtare'!D6:D45,"M",'Nota Përfundimtare'!V6:V45,"3")</f>
        <v>0</v>
      </c>
      <c r="K22" s="445">
        <f>COUNTIFS('Nota Përfundimtare'!D6:D45,"F",'Nota Përfundimtare'!V6:V45,"3")</f>
        <v>0</v>
      </c>
      <c r="L22" s="446" t="e">
        <f>((J22+K22)*100)/'Nota Përfundimtare'!C3</f>
        <v>#DIV/0!</v>
      </c>
      <c r="M22" s="445">
        <f>COUNTIFS('Nota Përfundimtare'!D6:D45,"M",'Nota Përfundimtare'!V6:V45,"2")</f>
        <v>0</v>
      </c>
      <c r="N22" s="445">
        <f>COUNTIFS('Nota Përfundimtare'!D6:D45,"F",'Nota Përfundimtare'!V6:V45,"2")</f>
        <v>0</v>
      </c>
      <c r="O22" s="446" t="e">
        <f>((M22+N22)*100)/'Nota Përfundimtare'!C3</f>
        <v>#DIV/0!</v>
      </c>
      <c r="P22" s="460">
        <f t="shared" si="0"/>
        <v>0</v>
      </c>
      <c r="Q22" s="460">
        <f t="shared" si="0"/>
        <v>0</v>
      </c>
      <c r="R22" s="446" t="e">
        <f>((P22+Q22)*100)/'Nota Përfundimtare'!C3</f>
        <v>#DIV/0!</v>
      </c>
      <c r="S22" s="515">
        <f>COUNTIFS('Nota Përfundimtare'!D6:D45,"M",'Nota Përfundimtare'!V6:V45,"1")</f>
        <v>0</v>
      </c>
      <c r="T22" s="515">
        <f>COUNTIFS('Nota Përfundimtare'!D6:D45,"F",'Nota Përfundimtare'!V6:V45,"1")</f>
        <v>0</v>
      </c>
      <c r="U22" s="446" t="e">
        <f>((S22+T22)*100)/'Nota Përfundimtare'!C3</f>
        <v>#DIV/0!</v>
      </c>
      <c r="V22" s="445">
        <f>COUNTIFS('Nota Përfundimtare'!D6:D45,"M",'Nota Përfundimtare'!V6:V45,"0")</f>
        <v>0</v>
      </c>
      <c r="W22" s="445">
        <f>COUNTIFS('Nota Përfundimtare'!D6:D45,"F",'Nota Përfundimtare'!V6:V45,"0")</f>
        <v>0</v>
      </c>
      <c r="X22" s="446" t="e">
        <f>((V22+W22)*100)/'Nota Përfundimtare'!C3</f>
        <v>#DIV/0!</v>
      </c>
      <c r="Y22" s="447">
        <f t="shared" si="1"/>
        <v>0</v>
      </c>
      <c r="Z22" s="448" t="e">
        <f>((G35*(D22+E22))+(F35*(G22+H22))+(E35*(J22+K22))+(D35*(M22+N22))+(C35*(S22+T22)))/'Nota Përfundimtare'!K4</f>
        <v>#DIV/0!</v>
      </c>
    </row>
    <row r="23" spans="1:26" ht="20.100000000000001" customHeight="1" thickBot="1" x14ac:dyDescent="0.3">
      <c r="A23" s="626">
        <v>18</v>
      </c>
      <c r="B23" s="627" t="str">
        <f>'Perioda 1'!W6</f>
        <v xml:space="preserve"> TIK</v>
      </c>
      <c r="C23" s="628" t="s">
        <v>36</v>
      </c>
      <c r="D23" s="629">
        <f>COUNTIFS('Nota Përfundimtare'!D6:D45,"M",'Nota Përfundimtare'!W6:W45,"5")</f>
        <v>0</v>
      </c>
      <c r="E23" s="629">
        <f>COUNTIFS('Nota Përfundimtare'!D6:D45,"F",'Nota Përfundimtare'!W6:W45,"5")</f>
        <v>0</v>
      </c>
      <c r="F23" s="630" t="e">
        <f>((D23+E23)*100)/'Nota Përfundimtare'!C3</f>
        <v>#DIV/0!</v>
      </c>
      <c r="G23" s="629">
        <f>COUNTIFS('Nota Përfundimtare'!D6:D45,"M",'Nota Përfundimtare'!W6:W45,"4")</f>
        <v>0</v>
      </c>
      <c r="H23" s="629">
        <f>COUNTIFS('Nota Përfundimtare'!D6:D45,"F",'Nota Përfundimtare'!W6:W45,"4")</f>
        <v>0</v>
      </c>
      <c r="I23" s="630" t="e">
        <f>((G23+H23)*100)/'Nota Përfundimtare'!C3</f>
        <v>#DIV/0!</v>
      </c>
      <c r="J23" s="629">
        <f>COUNTIFS('Nota Përfundimtare'!D6:D45,"M",'Nota Përfundimtare'!W6:W45,"3")</f>
        <v>0</v>
      </c>
      <c r="K23" s="629">
        <f>COUNTIFS('Nota Përfundimtare'!D6:D45,"F",'Nota Përfundimtare'!W6:W45,"3")</f>
        <v>0</v>
      </c>
      <c r="L23" s="630" t="e">
        <f>((J23+K23)*100)/'Nota Përfundimtare'!C3</f>
        <v>#DIV/0!</v>
      </c>
      <c r="M23" s="629">
        <f>COUNTIFS('Nota Përfundimtare'!D6:D45,"M",'Nota Përfundimtare'!W6:W45,"2")</f>
        <v>0</v>
      </c>
      <c r="N23" s="629">
        <f>COUNTIFS('Nota Përfundimtare'!D6:D45,"F",'Nota Përfundimtare'!W6:W45,"2")</f>
        <v>0</v>
      </c>
      <c r="O23" s="630" t="e">
        <f>((M23+N23)*100)/'Nota Përfundimtare'!C3</f>
        <v>#DIV/0!</v>
      </c>
      <c r="P23" s="629">
        <f t="shared" si="0"/>
        <v>0</v>
      </c>
      <c r="Q23" s="629">
        <f t="shared" si="0"/>
        <v>0</v>
      </c>
      <c r="R23" s="630" t="e">
        <f>((P23+Q23)*100)/'Nota Përfundimtare'!C3</f>
        <v>#DIV/0!</v>
      </c>
      <c r="S23" s="631">
        <f>COUNTIFS('Nota Përfundimtare'!D6:D45,"M",'Nota Përfundimtare'!W6:W45,"1")</f>
        <v>0</v>
      </c>
      <c r="T23" s="631">
        <f>COUNTIFS('Nota Përfundimtare'!D6:D45,"F",'Nota Përfundimtare'!W6:W45,"1")</f>
        <v>0</v>
      </c>
      <c r="U23" s="630" t="e">
        <f>((S23+T23)*100)/'Nota Përfundimtare'!C3</f>
        <v>#DIV/0!</v>
      </c>
      <c r="V23" s="629">
        <f>COUNTIFS('Nota Përfundimtare'!D6:D45,"M",'Nota Përfundimtare'!W6:W45,"0")</f>
        <v>0</v>
      </c>
      <c r="W23" s="629">
        <f>COUNTIFS('Nota Përfundimtare'!D6:D45,"F",'Nota Përfundimtare'!W6:W45,"0")</f>
        <v>0</v>
      </c>
      <c r="X23" s="630" t="e">
        <f>((V23+W23)*100)/'Nota Përfundimtare'!C3</f>
        <v>#DIV/0!</v>
      </c>
      <c r="Y23" s="632">
        <f t="shared" si="1"/>
        <v>0</v>
      </c>
      <c r="Z23" s="633" t="e">
        <f>((G35*(D23+E23))+(F35*(G23+H23))+(E35*(J23+K23))+(D35*(M23+N23))+(C35*(S23+T23)))/'Nota Përfundimtare'!K4</f>
        <v>#DIV/0!</v>
      </c>
    </row>
    <row r="24" spans="1:26" ht="20.100000000000001" customHeight="1" thickBot="1" x14ac:dyDescent="0.3">
      <c r="A24" s="256">
        <v>19</v>
      </c>
      <c r="B24" s="506" t="str">
        <f>'Perioda 1'!X6</f>
        <v xml:space="preserve"> Edukatë fizike</v>
      </c>
      <c r="C24" s="241" t="s">
        <v>36</v>
      </c>
      <c r="D24" s="242">
        <f>COUNTIFS('Nota Përfundimtare'!D6:D45,"M",'Nota Përfundimtare'!X6:X45,"5")</f>
        <v>0</v>
      </c>
      <c r="E24" s="242">
        <f>COUNTIFS('Nota Përfundimtare'!D6:D45,"F",'Nota Përfundimtare'!X6:X45,"5")</f>
        <v>0</v>
      </c>
      <c r="F24" s="243" t="e">
        <f>((D24+E24)*100)/'Nota Përfundimtare'!C3</f>
        <v>#DIV/0!</v>
      </c>
      <c r="G24" s="242">
        <f>COUNTIFS('Nota Përfundimtare'!D6:D45,"M",'Nota Përfundimtare'!X6:X45,"4")</f>
        <v>0</v>
      </c>
      <c r="H24" s="242">
        <f>COUNTIFS('Nota Përfundimtare'!D6:D45,"F",'Nota Përfundimtare'!X6:X45,"4")</f>
        <v>0</v>
      </c>
      <c r="I24" s="243" t="e">
        <f>((G24+H24)*100)/'Nota Përfundimtare'!C3</f>
        <v>#DIV/0!</v>
      </c>
      <c r="J24" s="242">
        <f>COUNTIFS('Nota Përfundimtare'!D6:D45,"M",'Nota Përfundimtare'!X6:X45,"3")</f>
        <v>0</v>
      </c>
      <c r="K24" s="242">
        <f>COUNTIFS('Nota Përfundimtare'!D6:D45,"F",'Nota Përfundimtare'!X6:X45,"3")</f>
        <v>0</v>
      </c>
      <c r="L24" s="243" t="e">
        <f>((J24+K24)*100)/'Nota Përfundimtare'!C3</f>
        <v>#DIV/0!</v>
      </c>
      <c r="M24" s="242">
        <f>COUNTIFS('Nota Përfundimtare'!D6:D45,"M",'Nota Përfundimtare'!X6:X45,"2")</f>
        <v>0</v>
      </c>
      <c r="N24" s="242">
        <f>COUNTIFS('Nota Përfundimtare'!D6:D45,"F",'Nota Përfundimtare'!X6:X45,"2")</f>
        <v>0</v>
      </c>
      <c r="O24" s="243" t="e">
        <f>((M24+N24)*100)/'Nota Përfundimtare'!C3</f>
        <v>#DIV/0!</v>
      </c>
      <c r="P24" s="242">
        <f t="shared" ref="P24:Q26" si="2">SUM(D24,G24,J24,M24)</f>
        <v>0</v>
      </c>
      <c r="Q24" s="242">
        <f t="shared" si="2"/>
        <v>0</v>
      </c>
      <c r="R24" s="243" t="e">
        <f>((P24+Q24)*100)/'Nota Përfundimtare'!C3</f>
        <v>#DIV/0!</v>
      </c>
      <c r="S24" s="250">
        <f>COUNTIFS('Nota Përfundimtare'!D6:D45,"M",'Nota Përfundimtare'!X6:X45,"1")</f>
        <v>0</v>
      </c>
      <c r="T24" s="250">
        <f>COUNTIFS('Nota Përfundimtare'!D6:D45,"F",'Nota Përfundimtare'!X6:X45,"1")</f>
        <v>0</v>
      </c>
      <c r="U24" s="243" t="e">
        <f>((S24+T24)*100)/'Nota Përfundimtare'!C3</f>
        <v>#DIV/0!</v>
      </c>
      <c r="V24" s="242">
        <f>COUNTIFS('Nota Përfundimtare'!D6:D45,"M",'Nota Përfundimtare'!X6:X45,"0")</f>
        <v>0</v>
      </c>
      <c r="W24" s="242">
        <f>COUNTIFS('Nota Përfundimtare'!D6:D45,"F",'Nota Përfundimtare'!X6:X45,"0")</f>
        <v>0</v>
      </c>
      <c r="X24" s="243" t="e">
        <f>((V24+W24)*100)/'Nota Përfundimtare'!C3</f>
        <v>#DIV/0!</v>
      </c>
      <c r="Y24" s="244">
        <f t="shared" si="1"/>
        <v>0</v>
      </c>
      <c r="Z24" s="245" t="e">
        <f>((G35*(D24+E24))+(F35*(G24+H24))+(E35*(J24+K24))+(D35*(M24+N24))+(C35*(S24+T24)))/'Nota Përfundimtare'!K4</f>
        <v>#DIV/0!</v>
      </c>
    </row>
    <row r="25" spans="1:26" ht="20.100000000000001" customHeight="1" x14ac:dyDescent="0.25">
      <c r="A25" s="254">
        <v>20</v>
      </c>
      <c r="B25" s="224" t="str">
        <f>'Perioda 1'!Y6</f>
        <v xml:space="preserve"> MZ</v>
      </c>
      <c r="C25" s="229" t="s">
        <v>36</v>
      </c>
      <c r="D25" s="230">
        <f>COUNTIFS('Nota Përfundimtare'!D6:D45,"M",'Nota Përfundimtare'!Y6:Y45,"5")</f>
        <v>0</v>
      </c>
      <c r="E25" s="230">
        <f>COUNTIFS('Nota Përfundimtare'!D6:D45,"F",'Nota Përfundimtare'!Y6:Y45,"5")</f>
        <v>0</v>
      </c>
      <c r="F25" s="231" t="e">
        <f>((D25+E25)*100)/'Nota Përfundimtare'!C3</f>
        <v>#DIV/0!</v>
      </c>
      <c r="G25" s="230">
        <f>COUNTIFS('Nota Përfundimtare'!D6:D45,"M",'Nota Përfundimtare'!Y6:Y45,"4")</f>
        <v>0</v>
      </c>
      <c r="H25" s="230">
        <f>COUNTIFS('Nota Përfundimtare'!D6:D45,"F",'Nota Përfundimtare'!Y6:Y45,"4")</f>
        <v>0</v>
      </c>
      <c r="I25" s="231" t="e">
        <f>((G25+H25)*100)/'Nota Përfundimtare'!C3</f>
        <v>#DIV/0!</v>
      </c>
      <c r="J25" s="230">
        <f>COUNTIFS('Nota Përfundimtare'!D6:D45,"M",'Nota Përfundimtare'!Y6:Y45,"3")</f>
        <v>0</v>
      </c>
      <c r="K25" s="230">
        <f>COUNTIFS('Nota Përfundimtare'!D6:D45,"F",'Nota Përfundimtare'!Y6:Y45,"3")</f>
        <v>0</v>
      </c>
      <c r="L25" s="231" t="e">
        <f>((J25+K25)*100)/'Nota Përfundimtare'!C3</f>
        <v>#DIV/0!</v>
      </c>
      <c r="M25" s="230">
        <f>COUNTIFS('Nota Përfundimtare'!D6:D45,"M",'Nota Përfundimtare'!Y6:Y45,"2")</f>
        <v>0</v>
      </c>
      <c r="N25" s="230">
        <f>COUNTIFS('Nota Përfundimtare'!D6:D45,"F",'Nota Përfundimtare'!Y6:Y45,"2")</f>
        <v>0</v>
      </c>
      <c r="O25" s="231" t="e">
        <f>((M25+N25)*100)/'Nota Përfundimtare'!C3</f>
        <v>#DIV/0!</v>
      </c>
      <c r="P25" s="230">
        <f t="shared" si="2"/>
        <v>0</v>
      </c>
      <c r="Q25" s="230">
        <f t="shared" si="2"/>
        <v>0</v>
      </c>
      <c r="R25" s="231" t="e">
        <f>((P25+Q25)*100)/'Nota Përfundimtare'!C3</f>
        <v>#DIV/0!</v>
      </c>
      <c r="S25" s="232">
        <f>COUNTIFS('Nota Përfundimtare'!D6:D45,"M",'Nota Përfundimtare'!Y6:Y45,"1")</f>
        <v>0</v>
      </c>
      <c r="T25" s="232">
        <f>COUNTIFS('Nota Përfundimtare'!D6:D45,"F",'Nota Përfundimtare'!Y6:Y45,"1")</f>
        <v>0</v>
      </c>
      <c r="U25" s="231" t="e">
        <f>((S25+T25)*100)/'Nota Përfundimtare'!C3</f>
        <v>#DIV/0!</v>
      </c>
      <c r="V25" s="230">
        <f>COUNTIFS('Nota Përfundimtare'!D6:D45,"M",'Nota Përfundimtare'!Y6:Y45,"0")</f>
        <v>0</v>
      </c>
      <c r="W25" s="230">
        <f>COUNTIFS('Nota Përfundimtare'!D6:D45,"F",'Nota Përfundimtare'!Y6:Y45,"0")</f>
        <v>0</v>
      </c>
      <c r="X25" s="231" t="e">
        <f>((V25+W25)*100)/'Nota Përfundimtare'!C3</f>
        <v>#DIV/0!</v>
      </c>
      <c r="Y25" s="249">
        <f t="shared" si="1"/>
        <v>0</v>
      </c>
      <c r="Z25" s="240" t="e">
        <f>((G35*(D25+E25))+(F35*(G25+H25))+(E35*(J25+K25))+(D35*(M25+N25))+(C35*(S25+T25)))/'Nota Përfundimtare'!K4</f>
        <v>#DIV/0!</v>
      </c>
    </row>
    <row r="26" spans="1:26" ht="20.100000000000001" customHeight="1" thickBot="1" x14ac:dyDescent="0.3">
      <c r="A26" s="253">
        <v>21</v>
      </c>
      <c r="B26" s="233" t="str">
        <f>'Perioda 1'!Z6</f>
        <v xml:space="preserve"> MZ</v>
      </c>
      <c r="C26" s="234" t="s">
        <v>36</v>
      </c>
      <c r="D26" s="235">
        <f>COUNTIFS('Nota Përfundimtare'!D6:D45,"M",'Nota Përfundimtare'!Z6:Z45,"5")</f>
        <v>0</v>
      </c>
      <c r="E26" s="235">
        <f>COUNTIFS('Nota Përfundimtare'!D6:D45,"F",'Nota Përfundimtare'!Z6:Z45,"5")</f>
        <v>0</v>
      </c>
      <c r="F26" s="236" t="e">
        <f>((D26+E26)*100)/'Nota Përfundimtare'!C3</f>
        <v>#DIV/0!</v>
      </c>
      <c r="G26" s="235">
        <f>COUNTIFS('Nota Përfundimtare'!D6:D45,"M",'Nota Përfundimtare'!Z6:Z45,"4")</f>
        <v>0</v>
      </c>
      <c r="H26" s="235">
        <f>COUNTIFS('Nota Përfundimtare'!D6:D45,"F",'Nota Përfundimtare'!Z6:Z45,"4")</f>
        <v>0</v>
      </c>
      <c r="I26" s="236" t="e">
        <f>((G26+H26)*100)/'Nota Përfundimtare'!C3</f>
        <v>#DIV/0!</v>
      </c>
      <c r="J26" s="235">
        <f>COUNTIFS('Nota Përfundimtare'!D6:D45,"M",'Nota Përfundimtare'!Z6:Z45,"3")</f>
        <v>0</v>
      </c>
      <c r="K26" s="235">
        <f>COUNTIFS('Nota Përfundimtare'!D6:D45,"F",'Nota Përfundimtare'!Z6:Z45,"3")</f>
        <v>0</v>
      </c>
      <c r="L26" s="236" t="e">
        <f>((J26+K26)*100)/'Nota Përfundimtare'!C3</f>
        <v>#DIV/0!</v>
      </c>
      <c r="M26" s="235">
        <f>COUNTIFS('Nota Përfundimtare'!D6:D45,"M",'Nota Përfundimtare'!Z6:Z45,"2")</f>
        <v>0</v>
      </c>
      <c r="N26" s="235">
        <f>COUNTIFS('Nota Përfundimtare'!D6:D45,"F",'Nota Përfundimtare'!Z6:Z45,"2")</f>
        <v>0</v>
      </c>
      <c r="O26" s="236" t="e">
        <f>((M26+N26)*100)/'Nota Përfundimtare'!C3</f>
        <v>#DIV/0!</v>
      </c>
      <c r="P26" s="235">
        <f t="shared" si="2"/>
        <v>0</v>
      </c>
      <c r="Q26" s="235">
        <f t="shared" si="2"/>
        <v>0</v>
      </c>
      <c r="R26" s="236" t="e">
        <f>((P26+Q26)*100)/'Nota Përfundimtare'!C3</f>
        <v>#DIV/0!</v>
      </c>
      <c r="S26" s="237">
        <f>COUNTIFS('Nota Përfundimtare'!D6:D45,"M",'Nota Përfundimtare'!Z6:Z45,"1")</f>
        <v>0</v>
      </c>
      <c r="T26" s="237">
        <f>COUNTIFS('Nota Përfundimtare'!D6:D45,"F",'Nota Përfundimtare'!Z6:Z45,"1")</f>
        <v>0</v>
      </c>
      <c r="U26" s="236" t="e">
        <f>((S26+T26)*100)/'Nota Përfundimtare'!C3</f>
        <v>#DIV/0!</v>
      </c>
      <c r="V26" s="235">
        <f>COUNTIFS('Nota Përfundimtare'!D6:D45,"M",'Nota Përfundimtare'!Z6:Z45,"0")</f>
        <v>0</v>
      </c>
      <c r="W26" s="235">
        <f>COUNTIFS('Nota Përfundimtare'!D6:D45,"F",'Nota Përfundimtare'!Z6:Z45,"0")</f>
        <v>0</v>
      </c>
      <c r="X26" s="236" t="e">
        <f>((V26+W26)*100)/'Nota Përfundimtare'!C3</f>
        <v>#DIV/0!</v>
      </c>
      <c r="Y26" s="238">
        <f t="shared" si="1"/>
        <v>0</v>
      </c>
      <c r="Z26" s="246" t="e">
        <f>((G35*(D26+E26))+(F35*(G26+H26))+(E35*(J26+K26))+(D35*(M26+N26))+(C35*(S26+T26)))/'Nota Përfundimtare'!K4</f>
        <v>#DIV/0!</v>
      </c>
    </row>
    <row r="27" spans="1:26" ht="24.95" customHeight="1" thickBot="1" x14ac:dyDescent="0.3">
      <c r="A27" s="972" t="s">
        <v>130</v>
      </c>
      <c r="B27" s="973"/>
      <c r="C27" s="257" t="s">
        <v>36</v>
      </c>
      <c r="D27" s="258">
        <f>SUM(D6:D26)</f>
        <v>0</v>
      </c>
      <c r="E27" s="259">
        <f>SUM(E6:E26)</f>
        <v>0</v>
      </c>
      <c r="F27" s="260" t="e">
        <f>((D27+E27)*100)/'Nota Përfundimtare'!C3/'Nota Përfundimtare'!C4</f>
        <v>#DIV/0!</v>
      </c>
      <c r="G27" s="259">
        <f>SUM(G6:G26)</f>
        <v>0</v>
      </c>
      <c r="H27" s="259">
        <f>SUM(H6:H26)</f>
        <v>0</v>
      </c>
      <c r="I27" s="260" t="e">
        <f>((G27+H27)*100)/'Nota Përfundimtare'!C3/'Nota Përfundimtare'!C4</f>
        <v>#DIV/0!</v>
      </c>
      <c r="J27" s="259">
        <f>SUM(J6:J26)</f>
        <v>0</v>
      </c>
      <c r="K27" s="259">
        <f>SUM(K6:K26)</f>
        <v>0</v>
      </c>
      <c r="L27" s="260" t="e">
        <f>((J27+K27)*100)/'Nota Përfundimtare'!C3/'Nota Përfundimtare'!C4</f>
        <v>#DIV/0!</v>
      </c>
      <c r="M27" s="259">
        <f>SUM(M6:M26)</f>
        <v>0</v>
      </c>
      <c r="N27" s="259">
        <f>SUM(N6:N26)</f>
        <v>0</v>
      </c>
      <c r="O27" s="260" t="e">
        <f>((M27+N27)*100)/'Nota Përfundimtare'!C3/'Nota Përfundimtare'!C4</f>
        <v>#DIV/0!</v>
      </c>
      <c r="P27" s="259">
        <f>SUM(D27,G27,J27,M27)</f>
        <v>0</v>
      </c>
      <c r="Q27" s="259">
        <f>SUM(E27,H27,K27,N27)</f>
        <v>0</v>
      </c>
      <c r="R27" s="260" t="e">
        <f>((P27+Q27)*100)/'Nota Përfundimtare'!C3/'Nota Përfundimtare'!C4</f>
        <v>#DIV/0!</v>
      </c>
      <c r="S27" s="494">
        <f>SUM(S6:S26)</f>
        <v>0</v>
      </c>
      <c r="T27" s="494">
        <f>SUM(T6:T26)</f>
        <v>0</v>
      </c>
      <c r="U27" s="260" t="e">
        <f>((S27+T27)*100)/'Nota Përfundimtare'!C3/'Nota Përfundimtare'!C4</f>
        <v>#DIV/0!</v>
      </c>
      <c r="V27" s="259">
        <f>SUM(V6:V26)</f>
        <v>0</v>
      </c>
      <c r="W27" s="259">
        <f>SUM(W6:W26)</f>
        <v>0</v>
      </c>
      <c r="X27" s="260" t="e">
        <f>((V27+W27)*100)/'Nota Përfundimtare'!C3/'Nota Përfundimtare'!C4</f>
        <v>#DIV/0!</v>
      </c>
      <c r="Y27" s="259">
        <f>SUM(W27,V27,T27,S27,N27,M27,K27,J27,,H27,G27,E27,D27,)</f>
        <v>0</v>
      </c>
      <c r="Z27" s="262" t="e">
        <f>SUM(Z6:Z26)/'Nota Përfundimtare'!C4</f>
        <v>#DIV/0!</v>
      </c>
    </row>
    <row r="28" spans="1:26" ht="18.75" thickTop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7" t="e">
        <f>SUM(Y27*100)/'Nota Përfundimtare'!C3/'Nota Përfundimtare'!C4</f>
        <v>#DIV/0!</v>
      </c>
      <c r="Z28" s="247" t="e">
        <f>SUM(P27+Q27+S27+T27+V27+W27)*100/'Nota Përfundimtare'!C3/'Nota Përfundimtare'!C4</f>
        <v>#DIV/0!</v>
      </c>
    </row>
    <row r="29" spans="1:26" ht="15.75" thickTop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" customHeight="1" x14ac:dyDescent="0.25">
      <c r="A35" s="85"/>
      <c r="B35" s="85"/>
      <c r="C35" s="86">
        <v>1</v>
      </c>
      <c r="D35" s="86">
        <v>2</v>
      </c>
      <c r="E35" s="86">
        <v>3</v>
      </c>
      <c r="F35" s="86">
        <v>4</v>
      </c>
      <c r="G35" s="86">
        <v>5</v>
      </c>
      <c r="H35" s="87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26" ht="14.25" customHeight="1" x14ac:dyDescent="0.25"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26" ht="12.75" customHeight="1" x14ac:dyDescent="0.25"/>
    <row r="38" spans="1:26" ht="15" customHeight="1" x14ac:dyDescent="0.25"/>
  </sheetData>
  <sheetProtection algorithmName="SHA-512" hashValue="T8c951tjYjOTivEsW7Sf5daz4jUYeGYq2m1WU6liQHQ67G+/3vK59o08AZ4KswvV83+Ld78ytQW81mC+KK18nQ==" saltValue="u4nbxTf6yeh6Twjpm25vVg==" spinCount="100000" sheet="1" objects="1" scenarios="1"/>
  <mergeCells count="21">
    <mergeCell ref="A27:B27"/>
    <mergeCell ref="J4:L4"/>
    <mergeCell ref="M4:O4"/>
    <mergeCell ref="P4:R4"/>
    <mergeCell ref="D4:F4"/>
    <mergeCell ref="G4:I4"/>
    <mergeCell ref="A1:Z2"/>
    <mergeCell ref="S4:U4"/>
    <mergeCell ref="V4:X4"/>
    <mergeCell ref="A3:A5"/>
    <mergeCell ref="B3:B5"/>
    <mergeCell ref="C3:C5"/>
    <mergeCell ref="D3:F3"/>
    <mergeCell ref="G3:I3"/>
    <mergeCell ref="J3:L3"/>
    <mergeCell ref="M3:O3"/>
    <mergeCell ref="P3:R3"/>
    <mergeCell ref="S3:U3"/>
    <mergeCell ref="V3:X3"/>
    <mergeCell ref="Y3:Y4"/>
    <mergeCell ref="Z3:Z4"/>
  </mergeCells>
  <dataValidations disablePrompts="1" count="1">
    <dataValidation type="decimal" operator="lessThanOrEqual" allowBlank="1" showInputMessage="1" showErrorMessage="1" errorTitle="Gabim!!!" error="Notat mund të jenë prej 1 deri 5. Për të panotuarit 0 !!!" sqref="F37:R37" xr:uid="{00000000-0002-0000-0700-000000000000}">
      <formula1>5</formula1>
    </dataValidation>
  </dataValidations>
  <pageMargins left="0.7" right="0.7" top="0.75" bottom="0.75" header="0.3" footer="0.3"/>
  <pageSetup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  <pageSetUpPr fitToPage="1"/>
  </sheetPr>
  <dimension ref="B1:W49"/>
  <sheetViews>
    <sheetView zoomScaleNormal="100" workbookViewId="0">
      <pane xSplit="22" ySplit="4" topLeftCell="W5" activePane="bottomRight" state="frozen"/>
      <selection pane="topRight" activeCell="W1" sqref="W1"/>
      <selection pane="bottomLeft" activeCell="A5" sqref="A5"/>
      <selection pane="bottomRight" activeCell="T48" sqref="T48"/>
    </sheetView>
  </sheetViews>
  <sheetFormatPr defaultColWidth="9.140625" defaultRowHeight="15" x14ac:dyDescent="0.25"/>
  <cols>
    <col min="1" max="1" width="2.5703125" style="5" customWidth="1"/>
    <col min="2" max="2" width="16.7109375" style="5" customWidth="1"/>
    <col min="3" max="3" width="4.42578125" style="5" customWidth="1"/>
    <col min="4" max="4" width="4.7109375" style="5" customWidth="1"/>
    <col min="5" max="5" width="7.42578125" style="5" customWidth="1"/>
    <col min="6" max="6" width="1.7109375" style="5" customWidth="1"/>
    <col min="7" max="7" width="16.7109375" style="5" customWidth="1"/>
    <col min="8" max="8" width="4.140625" style="5" customWidth="1"/>
    <col min="9" max="9" width="4.7109375" style="5" customWidth="1"/>
    <col min="10" max="10" width="6.85546875" style="5" customWidth="1"/>
    <col min="11" max="12" width="1.7109375" style="5" customWidth="1"/>
    <col min="13" max="13" width="16.7109375" style="5" customWidth="1"/>
    <col min="14" max="14" width="4.28515625" style="5" customWidth="1"/>
    <col min="15" max="15" width="5" style="5" customWidth="1"/>
    <col min="16" max="16" width="7" style="5" customWidth="1"/>
    <col min="17" max="17" width="2.7109375" style="5" customWidth="1"/>
    <col min="18" max="18" width="5" style="5" customWidth="1"/>
    <col min="19" max="20" width="9.7109375" style="5" customWidth="1"/>
    <col min="21" max="21" width="5.85546875" style="5" customWidth="1"/>
    <col min="22" max="22" width="5.28515625" style="5" customWidth="1"/>
    <col min="23" max="16384" width="9.140625" style="5"/>
  </cols>
  <sheetData>
    <row r="1" spans="2:23" ht="14.25" customHeight="1" thickBot="1" x14ac:dyDescent="0.3"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</row>
    <row r="2" spans="2:23" ht="24" customHeight="1" thickBot="1" x14ac:dyDescent="0.4">
      <c r="B2" s="1038" t="s">
        <v>175</v>
      </c>
      <c r="C2" s="1039"/>
      <c r="D2" s="1039"/>
      <c r="E2" s="1040"/>
      <c r="G2" s="1038" t="s">
        <v>176</v>
      </c>
      <c r="H2" s="1039"/>
      <c r="I2" s="1039"/>
      <c r="J2" s="1040"/>
      <c r="K2" s="1021"/>
      <c r="L2" s="1022"/>
      <c r="M2" s="1038" t="s">
        <v>48</v>
      </c>
      <c r="N2" s="1039"/>
      <c r="O2" s="1039"/>
      <c r="P2" s="1040"/>
      <c r="R2" s="1032" t="s">
        <v>49</v>
      </c>
      <c r="S2" s="1033"/>
      <c r="T2" s="1033"/>
      <c r="U2" s="1033"/>
      <c r="V2" s="1034"/>
    </row>
    <row r="3" spans="2:23" ht="12" customHeight="1" thickBot="1" x14ac:dyDescent="0.3">
      <c r="B3" s="1046" t="s">
        <v>161</v>
      </c>
      <c r="C3" s="1047"/>
      <c r="D3" s="1047"/>
      <c r="E3" s="1047"/>
      <c r="F3" s="718"/>
      <c r="G3" s="1048" t="s">
        <v>161</v>
      </c>
      <c r="H3" s="1048"/>
      <c r="I3" s="1048"/>
      <c r="J3" s="1048"/>
      <c r="K3" s="1049"/>
      <c r="L3" s="1050"/>
      <c r="M3" s="1048" t="s">
        <v>161</v>
      </c>
      <c r="N3" s="1048"/>
      <c r="O3" s="1048"/>
      <c r="P3" s="1048"/>
      <c r="Q3" s="717"/>
      <c r="R3" s="1028" t="s">
        <v>160</v>
      </c>
      <c r="S3" s="1029"/>
      <c r="T3" s="1029"/>
      <c r="U3" s="1029"/>
      <c r="V3" s="1030"/>
    </row>
    <row r="4" spans="2:23" ht="65.25" customHeight="1" thickBot="1" x14ac:dyDescent="0.3">
      <c r="B4" s="1043" t="s">
        <v>37</v>
      </c>
      <c r="C4" s="1044"/>
      <c r="D4" s="1044"/>
      <c r="E4" s="1045"/>
      <c r="F4" s="139"/>
      <c r="G4" s="1043" t="s">
        <v>37</v>
      </c>
      <c r="H4" s="1044"/>
      <c r="I4" s="1044"/>
      <c r="J4" s="1045"/>
      <c r="K4" s="139"/>
      <c r="L4" s="139"/>
      <c r="M4" s="1043" t="s">
        <v>37</v>
      </c>
      <c r="N4" s="1044"/>
      <c r="O4" s="1044"/>
      <c r="P4" s="1045"/>
      <c r="Q4" s="139"/>
      <c r="R4" s="140" t="s">
        <v>30</v>
      </c>
      <c r="S4" s="1041" t="s">
        <v>144</v>
      </c>
      <c r="T4" s="1042"/>
      <c r="U4" s="141" t="s">
        <v>38</v>
      </c>
      <c r="V4" s="141" t="s">
        <v>39</v>
      </c>
    </row>
    <row r="5" spans="2:23" ht="15.75" customHeight="1" thickBot="1" x14ac:dyDescent="0.3">
      <c r="B5" s="1025" t="s">
        <v>40</v>
      </c>
      <c r="C5" s="142" t="s">
        <v>0</v>
      </c>
      <c r="D5" s="143">
        <f>'Perioda 1'!A2</f>
        <v>0</v>
      </c>
      <c r="E5" s="1035" t="s">
        <v>41</v>
      </c>
      <c r="F5" s="139"/>
      <c r="G5" s="1025" t="s">
        <v>40</v>
      </c>
      <c r="H5" s="142" t="s">
        <v>0</v>
      </c>
      <c r="I5" s="143">
        <f>'Perioda 2'!A2</f>
        <v>0</v>
      </c>
      <c r="J5" s="1035" t="s">
        <v>41</v>
      </c>
      <c r="K5" s="139"/>
      <c r="L5" s="139"/>
      <c r="M5" s="1025" t="s">
        <v>40</v>
      </c>
      <c r="N5" s="142" t="s">
        <v>0</v>
      </c>
      <c r="O5" s="144">
        <f>'Nota Përfundimtare'!A2</f>
        <v>0</v>
      </c>
      <c r="P5" s="1035" t="s">
        <v>41</v>
      </c>
      <c r="Q5" s="139"/>
      <c r="R5" s="145">
        <f>'Nota Përfundimtare'!A6</f>
        <v>1</v>
      </c>
      <c r="S5" s="1023">
        <f>'Nota Përfundimtare'!B6</f>
        <v>0</v>
      </c>
      <c r="T5" s="1024"/>
      <c r="U5" s="719" t="e">
        <f>'Nota Përfundimtare'!AE6</f>
        <v>#DIV/0!</v>
      </c>
      <c r="V5" s="146" t="e">
        <f>MROUND(U5,1)</f>
        <v>#DIV/0!</v>
      </c>
    </row>
    <row r="6" spans="2:23" ht="15.75" customHeight="1" thickBot="1" x14ac:dyDescent="0.3">
      <c r="B6" s="1031"/>
      <c r="C6" s="142" t="s">
        <v>1</v>
      </c>
      <c r="D6" s="143">
        <f>'Perioda 1'!A4</f>
        <v>0</v>
      </c>
      <c r="E6" s="1036"/>
      <c r="F6" s="139"/>
      <c r="G6" s="1031"/>
      <c r="H6" s="142" t="s">
        <v>1</v>
      </c>
      <c r="I6" s="143">
        <f>'Perioda 2'!A4</f>
        <v>0</v>
      </c>
      <c r="J6" s="1036"/>
      <c r="K6" s="139"/>
      <c r="L6" s="139"/>
      <c r="M6" s="1031"/>
      <c r="N6" s="142" t="s">
        <v>1</v>
      </c>
      <c r="O6" s="144">
        <f>'Nota Përfundimtare'!A4</f>
        <v>0</v>
      </c>
      <c r="P6" s="1036"/>
      <c r="Q6" s="139"/>
      <c r="R6" s="145">
        <f>'Nota Përfundimtare'!A7</f>
        <v>2</v>
      </c>
      <c r="S6" s="1023">
        <f>'Nota Përfundimtare'!B7</f>
        <v>0</v>
      </c>
      <c r="T6" s="1024"/>
      <c r="U6" s="719" t="e">
        <f>'Nota Përfundimtare'!AE7</f>
        <v>#DIV/0!</v>
      </c>
      <c r="V6" s="146" t="e">
        <f t="shared" ref="V6:V44" si="0">MROUND(U6,1)</f>
        <v>#DIV/0!</v>
      </c>
      <c r="W6" s="343"/>
    </row>
    <row r="7" spans="2:23" ht="13.5" customHeight="1" thickBot="1" x14ac:dyDescent="0.3">
      <c r="B7" s="1027"/>
      <c r="C7" s="142" t="s">
        <v>42</v>
      </c>
      <c r="D7" s="143">
        <f>D5+D6</f>
        <v>0</v>
      </c>
      <c r="E7" s="1036"/>
      <c r="F7" s="139"/>
      <c r="G7" s="1027"/>
      <c r="H7" s="142" t="s">
        <v>42</v>
      </c>
      <c r="I7" s="143">
        <f>I5+I6</f>
        <v>0</v>
      </c>
      <c r="J7" s="1036"/>
      <c r="K7" s="139"/>
      <c r="L7" s="139"/>
      <c r="M7" s="1027"/>
      <c r="N7" s="142" t="s">
        <v>42</v>
      </c>
      <c r="O7" s="143">
        <f>O5+O6</f>
        <v>0</v>
      </c>
      <c r="P7" s="1036"/>
      <c r="Q7" s="139"/>
      <c r="R7" s="145">
        <f>'Nota Përfundimtare'!A8</f>
        <v>3</v>
      </c>
      <c r="S7" s="1023">
        <f>'Nota Përfundimtare'!B8</f>
        <v>0</v>
      </c>
      <c r="T7" s="1024"/>
      <c r="U7" s="719" t="e">
        <f>'Nota Përfundimtare'!AE8</f>
        <v>#DIV/0!</v>
      </c>
      <c r="V7" s="146" t="e">
        <f t="shared" si="0"/>
        <v>#DIV/0!</v>
      </c>
    </row>
    <row r="8" spans="2:23" ht="15" customHeight="1" thickBot="1" x14ac:dyDescent="0.3">
      <c r="B8" s="1025" t="s">
        <v>43</v>
      </c>
      <c r="C8" s="142" t="s">
        <v>0</v>
      </c>
      <c r="D8" s="143">
        <f>D23+D35</f>
        <v>0</v>
      </c>
      <c r="E8" s="1036"/>
      <c r="F8" s="139"/>
      <c r="G8" s="1025" t="s">
        <v>43</v>
      </c>
      <c r="H8" s="142" t="s">
        <v>0</v>
      </c>
      <c r="I8" s="143">
        <f>I23+I35</f>
        <v>0</v>
      </c>
      <c r="J8" s="1036"/>
      <c r="K8" s="139"/>
      <c r="L8" s="139"/>
      <c r="M8" s="1025" t="s">
        <v>43</v>
      </c>
      <c r="N8" s="142" t="s">
        <v>0</v>
      </c>
      <c r="O8" s="143">
        <f>O23+O35</f>
        <v>0</v>
      </c>
      <c r="P8" s="1036"/>
      <c r="Q8" s="139"/>
      <c r="R8" s="145">
        <f>'Nota Përfundimtare'!A9</f>
        <v>4</v>
      </c>
      <c r="S8" s="1023">
        <f>'Nota Përfundimtare'!B9</f>
        <v>0</v>
      </c>
      <c r="T8" s="1024"/>
      <c r="U8" s="719" t="e">
        <f>'Nota Përfundimtare'!AE9</f>
        <v>#DIV/0!</v>
      </c>
      <c r="V8" s="146" t="e">
        <f t="shared" si="0"/>
        <v>#DIV/0!</v>
      </c>
    </row>
    <row r="9" spans="2:23" ht="13.5" customHeight="1" thickBot="1" x14ac:dyDescent="0.3">
      <c r="B9" s="1031"/>
      <c r="C9" s="142" t="s">
        <v>1</v>
      </c>
      <c r="D9" s="143">
        <f>D24+D36</f>
        <v>0</v>
      </c>
      <c r="E9" s="1036"/>
      <c r="F9" s="139"/>
      <c r="G9" s="1031"/>
      <c r="H9" s="142" t="s">
        <v>1</v>
      </c>
      <c r="I9" s="143">
        <f>I24+I36</f>
        <v>0</v>
      </c>
      <c r="J9" s="1036"/>
      <c r="K9" s="139"/>
      <c r="L9" s="139"/>
      <c r="M9" s="1031"/>
      <c r="N9" s="142" t="s">
        <v>1</v>
      </c>
      <c r="O9" s="143">
        <f>O24+O36</f>
        <v>0</v>
      </c>
      <c r="P9" s="1036"/>
      <c r="Q9" s="139"/>
      <c r="R9" s="145">
        <f>'Nota Përfundimtare'!A10</f>
        <v>5</v>
      </c>
      <c r="S9" s="1023">
        <f>'Nota Përfundimtare'!B10</f>
        <v>0</v>
      </c>
      <c r="T9" s="1024"/>
      <c r="U9" s="719" t="e">
        <f>'Nota Përfundimtare'!AE10</f>
        <v>#DIV/0!</v>
      </c>
      <c r="V9" s="146" t="e">
        <f t="shared" si="0"/>
        <v>#DIV/0!</v>
      </c>
    </row>
    <row r="10" spans="2:23" ht="14.25" customHeight="1" thickBot="1" x14ac:dyDescent="0.3">
      <c r="B10" s="1027"/>
      <c r="C10" s="142" t="s">
        <v>42</v>
      </c>
      <c r="D10" s="143">
        <f>D25+D37</f>
        <v>0</v>
      </c>
      <c r="E10" s="1037"/>
      <c r="F10" s="139"/>
      <c r="G10" s="1027"/>
      <c r="H10" s="142" t="s">
        <v>42</v>
      </c>
      <c r="I10" s="143">
        <f>I25+I37</f>
        <v>0</v>
      </c>
      <c r="J10" s="1037"/>
      <c r="K10" s="139"/>
      <c r="L10" s="147"/>
      <c r="M10" s="1027"/>
      <c r="N10" s="142" t="s">
        <v>42</v>
      </c>
      <c r="O10" s="143">
        <f>O25+O37</f>
        <v>0</v>
      </c>
      <c r="P10" s="1037"/>
      <c r="Q10" s="139"/>
      <c r="R10" s="145">
        <f>'Nota Përfundimtare'!A11</f>
        <v>6</v>
      </c>
      <c r="S10" s="1023">
        <f>'Nota Përfundimtare'!B11</f>
        <v>0</v>
      </c>
      <c r="T10" s="1024"/>
      <c r="U10" s="719" t="e">
        <f>'Nota Përfundimtare'!AE11</f>
        <v>#DIV/0!</v>
      </c>
      <c r="V10" s="146" t="e">
        <f t="shared" si="0"/>
        <v>#DIV/0!</v>
      </c>
    </row>
    <row r="11" spans="2:23" ht="13.5" customHeight="1" thickBot="1" x14ac:dyDescent="0.3">
      <c r="B11" s="1025" t="s">
        <v>21</v>
      </c>
      <c r="C11" s="142" t="s">
        <v>0</v>
      </c>
      <c r="D11" s="143">
        <f>COUNTIFS('Perioda 1'!D7:D46,"M",'Perioda 1'!AE7:AE46,"5")</f>
        <v>0</v>
      </c>
      <c r="E11" s="148" t="e">
        <f>(D11*100)/D7</f>
        <v>#DIV/0!</v>
      </c>
      <c r="F11" s="139"/>
      <c r="G11" s="1025" t="s">
        <v>21</v>
      </c>
      <c r="H11" s="142" t="s">
        <v>0</v>
      </c>
      <c r="I11" s="143">
        <f>COUNTIFS('Perioda 2'!D7:D46,"M",'Perioda 2'!AE7:AE46,"5")</f>
        <v>0</v>
      </c>
      <c r="J11" s="149" t="e">
        <f>(I11*100)/I7</f>
        <v>#DIV/0!</v>
      </c>
      <c r="K11" s="139"/>
      <c r="L11" s="139"/>
      <c r="M11" s="1025" t="s">
        <v>21</v>
      </c>
      <c r="N11" s="142" t="s">
        <v>0</v>
      </c>
      <c r="O11" s="143">
        <f>COUNTIFS('Nota Përfundimtare'!D6:D45,"M",'Nota Përfundimtare'!AG6:AG45,"5")</f>
        <v>0</v>
      </c>
      <c r="P11" s="149" t="e">
        <f>(O11*100)/O7</f>
        <v>#DIV/0!</v>
      </c>
      <c r="Q11" s="139"/>
      <c r="R11" s="145">
        <f>'Nota Përfundimtare'!A12</f>
        <v>7</v>
      </c>
      <c r="S11" s="1023">
        <f>'Nota Përfundimtare'!B12</f>
        <v>0</v>
      </c>
      <c r="T11" s="1024"/>
      <c r="U11" s="719" t="e">
        <f>'Nota Përfundimtare'!AE12</f>
        <v>#DIV/0!</v>
      </c>
      <c r="V11" s="146" t="e">
        <f t="shared" si="0"/>
        <v>#DIV/0!</v>
      </c>
    </row>
    <row r="12" spans="2:23" ht="12.75" customHeight="1" thickBot="1" x14ac:dyDescent="0.3">
      <c r="B12" s="1031"/>
      <c r="C12" s="142" t="s">
        <v>1</v>
      </c>
      <c r="D12" s="143">
        <f>COUNTIFS('Perioda 1'!D7:D46,"F",'Perioda 1'!AE7:AE46,"5")</f>
        <v>0</v>
      </c>
      <c r="E12" s="148" t="e">
        <f>(D12*100)/D7</f>
        <v>#DIV/0!</v>
      </c>
      <c r="F12" s="139"/>
      <c r="G12" s="1031"/>
      <c r="H12" s="142" t="s">
        <v>1</v>
      </c>
      <c r="I12" s="143">
        <f>COUNTIFS('Perioda 2'!D7:D46,"F",'Perioda 2'!AE7:AE46,"5")</f>
        <v>0</v>
      </c>
      <c r="J12" s="149" t="e">
        <f>(I12*100)/I7</f>
        <v>#DIV/0!</v>
      </c>
      <c r="K12" s="139"/>
      <c r="L12" s="139"/>
      <c r="M12" s="1031"/>
      <c r="N12" s="142" t="s">
        <v>1</v>
      </c>
      <c r="O12" s="143">
        <f>COUNTIFS('Nota Përfundimtare'!D6:D45,"F",'Nota Përfundimtare'!AG6:AG45,"5")</f>
        <v>0</v>
      </c>
      <c r="P12" s="149" t="e">
        <f>(O12*100)/O7</f>
        <v>#DIV/0!</v>
      </c>
      <c r="Q12" s="139"/>
      <c r="R12" s="145">
        <f>'Nota Përfundimtare'!A13</f>
        <v>8</v>
      </c>
      <c r="S12" s="1023">
        <f>'Nota Përfundimtare'!B13</f>
        <v>0</v>
      </c>
      <c r="T12" s="1024"/>
      <c r="U12" s="719" t="e">
        <f>'Nota Përfundimtare'!AE13</f>
        <v>#DIV/0!</v>
      </c>
      <c r="V12" s="146" t="e">
        <f t="shared" si="0"/>
        <v>#DIV/0!</v>
      </c>
    </row>
    <row r="13" spans="2:23" ht="14.25" customHeight="1" thickBot="1" x14ac:dyDescent="0.3">
      <c r="B13" s="1027"/>
      <c r="C13" s="142" t="s">
        <v>42</v>
      </c>
      <c r="D13" s="143">
        <f>D11+D12</f>
        <v>0</v>
      </c>
      <c r="E13" s="148" t="e">
        <f>(D13*100)/D7</f>
        <v>#DIV/0!</v>
      </c>
      <c r="F13" s="139"/>
      <c r="G13" s="1027"/>
      <c r="H13" s="142" t="s">
        <v>42</v>
      </c>
      <c r="I13" s="143">
        <f>I11+I12</f>
        <v>0</v>
      </c>
      <c r="J13" s="149" t="e">
        <f>(I13*100)/I7</f>
        <v>#DIV/0!</v>
      </c>
      <c r="K13" s="139"/>
      <c r="L13" s="139"/>
      <c r="M13" s="1027"/>
      <c r="N13" s="142" t="s">
        <v>42</v>
      </c>
      <c r="O13" s="143">
        <f>O11+O12</f>
        <v>0</v>
      </c>
      <c r="P13" s="149" t="e">
        <f>(O13*100)/O7</f>
        <v>#DIV/0!</v>
      </c>
      <c r="Q13" s="139"/>
      <c r="R13" s="145">
        <f>'Nota Përfundimtare'!A14</f>
        <v>9</v>
      </c>
      <c r="S13" s="1023">
        <f>'Nota Përfundimtare'!B14</f>
        <v>0</v>
      </c>
      <c r="T13" s="1024"/>
      <c r="U13" s="719" t="e">
        <f>'Nota Përfundimtare'!AE14</f>
        <v>#DIV/0!</v>
      </c>
      <c r="V13" s="146" t="e">
        <f t="shared" si="0"/>
        <v>#DIV/0!</v>
      </c>
    </row>
    <row r="14" spans="2:23" ht="14.25" customHeight="1" thickBot="1" x14ac:dyDescent="0.3">
      <c r="B14" s="1025" t="s">
        <v>22</v>
      </c>
      <c r="C14" s="142" t="s">
        <v>0</v>
      </c>
      <c r="D14" s="143">
        <f>COUNTIFS('Perioda 1'!D7:D46,"M",'Perioda 1'!AE7:AE46,"4")</f>
        <v>0</v>
      </c>
      <c r="E14" s="148" t="e">
        <f>(D14*100)/D7</f>
        <v>#DIV/0!</v>
      </c>
      <c r="F14" s="139"/>
      <c r="G14" s="1025" t="s">
        <v>22</v>
      </c>
      <c r="H14" s="142" t="s">
        <v>0</v>
      </c>
      <c r="I14" s="143">
        <f>COUNTIFS('Perioda 2'!D7:D46,"M",'Perioda 2'!AE7:AE46,"4")</f>
        <v>0</v>
      </c>
      <c r="J14" s="149" t="e">
        <f>(I14*100)/I7</f>
        <v>#DIV/0!</v>
      </c>
      <c r="K14" s="139"/>
      <c r="L14" s="139"/>
      <c r="M14" s="1025" t="s">
        <v>22</v>
      </c>
      <c r="N14" s="142" t="s">
        <v>0</v>
      </c>
      <c r="O14" s="143">
        <f>COUNTIFS('Nota Përfundimtare'!D6:D45,"M",'Nota Përfundimtare'!AG6:AG45,"4")</f>
        <v>0</v>
      </c>
      <c r="P14" s="149" t="e">
        <f>(O14*100)/O7</f>
        <v>#DIV/0!</v>
      </c>
      <c r="Q14" s="139"/>
      <c r="R14" s="145">
        <f>'Nota Përfundimtare'!A15</f>
        <v>10</v>
      </c>
      <c r="S14" s="1023">
        <f>'Nota Përfundimtare'!B15</f>
        <v>0</v>
      </c>
      <c r="T14" s="1024"/>
      <c r="U14" s="719" t="e">
        <f>'Nota Përfundimtare'!AE15</f>
        <v>#DIV/0!</v>
      </c>
      <c r="V14" s="146" t="e">
        <f t="shared" si="0"/>
        <v>#DIV/0!</v>
      </c>
    </row>
    <row r="15" spans="2:23" ht="14.25" customHeight="1" thickBot="1" x14ac:dyDescent="0.3">
      <c r="B15" s="1031"/>
      <c r="C15" s="142" t="s">
        <v>1</v>
      </c>
      <c r="D15" s="143">
        <f>COUNTIFS('Perioda 1'!D7:D46,"F",'Perioda 1'!AE7:AE46,"4")</f>
        <v>0</v>
      </c>
      <c r="E15" s="148" t="e">
        <f>(D15*100)/D7</f>
        <v>#DIV/0!</v>
      </c>
      <c r="F15" s="139"/>
      <c r="G15" s="1031"/>
      <c r="H15" s="142" t="s">
        <v>1</v>
      </c>
      <c r="I15" s="143">
        <f>COUNTIFS('Perioda 2'!D7:D46,"F",'Perioda 2'!AE7:AE46,"4")</f>
        <v>0</v>
      </c>
      <c r="J15" s="149" t="e">
        <f>(I15*100)/I7</f>
        <v>#DIV/0!</v>
      </c>
      <c r="K15" s="139"/>
      <c r="L15" s="139"/>
      <c r="M15" s="1031"/>
      <c r="N15" s="142" t="s">
        <v>1</v>
      </c>
      <c r="O15" s="143">
        <f>COUNTIFS('Nota Përfundimtare'!D6:D45,"F",'Nota Përfundimtare'!AG6:AG45,"4")</f>
        <v>0</v>
      </c>
      <c r="P15" s="149" t="e">
        <f>(O15*100)/O7</f>
        <v>#DIV/0!</v>
      </c>
      <c r="Q15" s="139"/>
      <c r="R15" s="145">
        <f>'Nota Përfundimtare'!A16</f>
        <v>11</v>
      </c>
      <c r="S15" s="1023">
        <f>'Nota Përfundimtare'!B16</f>
        <v>0</v>
      </c>
      <c r="T15" s="1024"/>
      <c r="U15" s="719" t="e">
        <f>'Nota Përfundimtare'!AE16</f>
        <v>#DIV/0!</v>
      </c>
      <c r="V15" s="146" t="e">
        <f t="shared" si="0"/>
        <v>#DIV/0!</v>
      </c>
    </row>
    <row r="16" spans="2:23" ht="15" customHeight="1" thickBot="1" x14ac:dyDescent="0.3">
      <c r="B16" s="1027"/>
      <c r="C16" s="142" t="s">
        <v>42</v>
      </c>
      <c r="D16" s="143">
        <f>D14+D15</f>
        <v>0</v>
      </c>
      <c r="E16" s="148" t="e">
        <f>(D16*100)/D7</f>
        <v>#DIV/0!</v>
      </c>
      <c r="F16" s="139"/>
      <c r="G16" s="1027"/>
      <c r="H16" s="142" t="s">
        <v>42</v>
      </c>
      <c r="I16" s="143">
        <f>I14+I15</f>
        <v>0</v>
      </c>
      <c r="J16" s="149" t="e">
        <f>(I16*100)/I7</f>
        <v>#DIV/0!</v>
      </c>
      <c r="K16" s="139"/>
      <c r="L16" s="139"/>
      <c r="M16" s="1027"/>
      <c r="N16" s="142" t="s">
        <v>42</v>
      </c>
      <c r="O16" s="143">
        <f>O14+O15</f>
        <v>0</v>
      </c>
      <c r="P16" s="149" t="e">
        <f>(O16*100)/O7</f>
        <v>#DIV/0!</v>
      </c>
      <c r="Q16" s="139"/>
      <c r="R16" s="145">
        <f>'Nota Përfundimtare'!A17</f>
        <v>12</v>
      </c>
      <c r="S16" s="1023">
        <f>'Nota Përfundimtare'!B17</f>
        <v>0</v>
      </c>
      <c r="T16" s="1024"/>
      <c r="U16" s="719" t="e">
        <f>'Nota Përfundimtare'!AE17</f>
        <v>#DIV/0!</v>
      </c>
      <c r="V16" s="146" t="e">
        <f t="shared" si="0"/>
        <v>#DIV/0!</v>
      </c>
    </row>
    <row r="17" spans="2:22" ht="14.25" customHeight="1" thickBot="1" x14ac:dyDescent="0.3">
      <c r="B17" s="1025" t="s">
        <v>23</v>
      </c>
      <c r="C17" s="142" t="s">
        <v>0</v>
      </c>
      <c r="D17" s="143">
        <f>COUNTIFS('Perioda 1'!D7:D46,"M",'Perioda 1'!AE7:AE46,"3")</f>
        <v>0</v>
      </c>
      <c r="E17" s="148" t="e">
        <f>(D17*100)/D7</f>
        <v>#DIV/0!</v>
      </c>
      <c r="F17" s="139"/>
      <c r="G17" s="1025" t="s">
        <v>23</v>
      </c>
      <c r="H17" s="142" t="s">
        <v>0</v>
      </c>
      <c r="I17" s="143">
        <f>COUNTIFS('Perioda 2'!D7:D46,"M",'Perioda 2'!AE7:AE46,"3")</f>
        <v>0</v>
      </c>
      <c r="J17" s="149" t="e">
        <f>(I17*100)/I7</f>
        <v>#DIV/0!</v>
      </c>
      <c r="K17" s="139"/>
      <c r="L17" s="139"/>
      <c r="M17" s="1025" t="s">
        <v>23</v>
      </c>
      <c r="N17" s="142" t="s">
        <v>0</v>
      </c>
      <c r="O17" s="143">
        <f>COUNTIFS('Nota Përfundimtare'!D6:D45,"M",'Nota Përfundimtare'!AG6:AG45,"3")</f>
        <v>0</v>
      </c>
      <c r="P17" s="149" t="e">
        <f>(O17*100)/O7</f>
        <v>#DIV/0!</v>
      </c>
      <c r="Q17" s="139"/>
      <c r="R17" s="145">
        <f>'Nota Përfundimtare'!A18</f>
        <v>13</v>
      </c>
      <c r="S17" s="1023">
        <f>'Nota Përfundimtare'!B18</f>
        <v>0</v>
      </c>
      <c r="T17" s="1024"/>
      <c r="U17" s="719" t="e">
        <f>'Nota Përfundimtare'!AE18</f>
        <v>#DIV/0!</v>
      </c>
      <c r="V17" s="146" t="e">
        <f t="shared" si="0"/>
        <v>#DIV/0!</v>
      </c>
    </row>
    <row r="18" spans="2:22" ht="12.75" customHeight="1" thickBot="1" x14ac:dyDescent="0.3">
      <c r="B18" s="1031"/>
      <c r="C18" s="142" t="s">
        <v>1</v>
      </c>
      <c r="D18" s="143">
        <f>COUNTIFS('Perioda 1'!D7:D46,"F",'Perioda 1'!AE7:AE46,"3")</f>
        <v>0</v>
      </c>
      <c r="E18" s="148" t="e">
        <f>(D18*100)/D7</f>
        <v>#DIV/0!</v>
      </c>
      <c r="F18" s="139"/>
      <c r="G18" s="1031"/>
      <c r="H18" s="142" t="s">
        <v>1</v>
      </c>
      <c r="I18" s="143">
        <f>COUNTIFS('Perioda 2'!D7:D46,"F",'Perioda 2'!AE7:AE46,"3")</f>
        <v>0</v>
      </c>
      <c r="J18" s="149" t="e">
        <f>(I18*100)/I7</f>
        <v>#DIV/0!</v>
      </c>
      <c r="K18" s="139"/>
      <c r="L18" s="139"/>
      <c r="M18" s="1031"/>
      <c r="N18" s="142" t="s">
        <v>1</v>
      </c>
      <c r="O18" s="143">
        <f>COUNTIFS('Nota Përfundimtare'!D6:D45,"F",'Nota Përfundimtare'!AG6:AG45,"3")</f>
        <v>0</v>
      </c>
      <c r="P18" s="149" t="e">
        <f>(O18*100)/O7</f>
        <v>#DIV/0!</v>
      </c>
      <c r="Q18" s="139"/>
      <c r="R18" s="145">
        <f>'Nota Përfundimtare'!A19</f>
        <v>14</v>
      </c>
      <c r="S18" s="1023">
        <f>'Nota Përfundimtare'!B19</f>
        <v>0</v>
      </c>
      <c r="T18" s="1024"/>
      <c r="U18" s="719" t="e">
        <f>'Nota Përfundimtare'!AE19</f>
        <v>#DIV/0!</v>
      </c>
      <c r="V18" s="146" t="e">
        <f t="shared" si="0"/>
        <v>#DIV/0!</v>
      </c>
    </row>
    <row r="19" spans="2:22" ht="12.75" customHeight="1" thickBot="1" x14ac:dyDescent="0.3">
      <c r="B19" s="1027"/>
      <c r="C19" s="142" t="s">
        <v>42</v>
      </c>
      <c r="D19" s="143">
        <f>D17+D18</f>
        <v>0</v>
      </c>
      <c r="E19" s="148" t="e">
        <f>(D19*100)/D7</f>
        <v>#DIV/0!</v>
      </c>
      <c r="F19" s="139"/>
      <c r="G19" s="1027"/>
      <c r="H19" s="142" t="s">
        <v>42</v>
      </c>
      <c r="I19" s="143">
        <f>I17+I18</f>
        <v>0</v>
      </c>
      <c r="J19" s="149" t="e">
        <f>(I19*100)/I7</f>
        <v>#DIV/0!</v>
      </c>
      <c r="K19" s="139"/>
      <c r="L19" s="139"/>
      <c r="M19" s="1027"/>
      <c r="N19" s="142" t="s">
        <v>42</v>
      </c>
      <c r="O19" s="143">
        <f>O17+O18</f>
        <v>0</v>
      </c>
      <c r="P19" s="149" t="e">
        <f>(O19*100)/O7</f>
        <v>#DIV/0!</v>
      </c>
      <c r="Q19" s="139"/>
      <c r="R19" s="145">
        <f>'Nota Përfundimtare'!A20</f>
        <v>15</v>
      </c>
      <c r="S19" s="1023">
        <f>'Nota Përfundimtare'!B20</f>
        <v>0</v>
      </c>
      <c r="T19" s="1024"/>
      <c r="U19" s="719" t="e">
        <f>'Nota Përfundimtare'!AE20</f>
        <v>#DIV/0!</v>
      </c>
      <c r="V19" s="146" t="e">
        <f t="shared" si="0"/>
        <v>#DIV/0!</v>
      </c>
    </row>
    <row r="20" spans="2:22" ht="13.5" customHeight="1" thickBot="1" x14ac:dyDescent="0.3">
      <c r="B20" s="1025" t="s">
        <v>24</v>
      </c>
      <c r="C20" s="142" t="s">
        <v>0</v>
      </c>
      <c r="D20" s="143">
        <f>COUNTIFS('Perioda 1'!D7:D46,"M",'Perioda 1'!AE7:AE46,"2")</f>
        <v>0</v>
      </c>
      <c r="E20" s="148" t="e">
        <f>(D20*100)/D7</f>
        <v>#DIV/0!</v>
      </c>
      <c r="F20" s="139"/>
      <c r="G20" s="1025" t="s">
        <v>24</v>
      </c>
      <c r="H20" s="142" t="s">
        <v>0</v>
      </c>
      <c r="I20" s="143">
        <f>COUNTIFS('Perioda 2'!D7:D46,"M",'Perioda 2'!AE7:AE46,"2")</f>
        <v>0</v>
      </c>
      <c r="J20" s="149" t="e">
        <f>(I20*100)/I7</f>
        <v>#DIV/0!</v>
      </c>
      <c r="K20" s="139"/>
      <c r="L20" s="139"/>
      <c r="M20" s="1025" t="s">
        <v>24</v>
      </c>
      <c r="N20" s="142" t="s">
        <v>0</v>
      </c>
      <c r="O20" s="143">
        <f>COUNTIFS('Nota Përfundimtare'!D6:D45,"M",'Nota Përfundimtare'!AG6:AG45,"2")</f>
        <v>0</v>
      </c>
      <c r="P20" s="149" t="e">
        <f>(O20*100)/O7</f>
        <v>#DIV/0!</v>
      </c>
      <c r="Q20" s="139"/>
      <c r="R20" s="145">
        <f>'Nota Përfundimtare'!A21</f>
        <v>16</v>
      </c>
      <c r="S20" s="1023">
        <f>'Nota Përfundimtare'!B21</f>
        <v>0</v>
      </c>
      <c r="T20" s="1024"/>
      <c r="U20" s="719" t="e">
        <f>'Nota Përfundimtare'!AE21</f>
        <v>#DIV/0!</v>
      </c>
      <c r="V20" s="146" t="e">
        <f t="shared" si="0"/>
        <v>#DIV/0!</v>
      </c>
    </row>
    <row r="21" spans="2:22" ht="15" customHeight="1" thickBot="1" x14ac:dyDescent="0.3">
      <c r="B21" s="1031"/>
      <c r="C21" s="142" t="s">
        <v>1</v>
      </c>
      <c r="D21" s="143">
        <f>COUNTIFS('Perioda 1'!D7:D46,"F",'Perioda 1'!AE7:AE46,"2")</f>
        <v>0</v>
      </c>
      <c r="E21" s="148" t="e">
        <f>(D21*100)/D7</f>
        <v>#DIV/0!</v>
      </c>
      <c r="F21" s="139"/>
      <c r="G21" s="1031"/>
      <c r="H21" s="142" t="s">
        <v>1</v>
      </c>
      <c r="I21" s="143">
        <f>COUNTIFS('Perioda 2'!D7:D46,"F",'Perioda 2'!AE7:AE46,"2")</f>
        <v>0</v>
      </c>
      <c r="J21" s="149" t="e">
        <f>(I21*100)/I7</f>
        <v>#DIV/0!</v>
      </c>
      <c r="K21" s="139"/>
      <c r="L21" s="139"/>
      <c r="M21" s="1031"/>
      <c r="N21" s="142" t="s">
        <v>1</v>
      </c>
      <c r="O21" s="143">
        <f>COUNTIFS('Nota Përfundimtare'!D6:D45,"F",'Nota Përfundimtare'!AG6:AG45,"2")</f>
        <v>0</v>
      </c>
      <c r="P21" s="149" t="e">
        <f>(O21*100)/O7</f>
        <v>#DIV/0!</v>
      </c>
      <c r="Q21" s="139"/>
      <c r="R21" s="145">
        <f>'Nota Përfundimtare'!A22</f>
        <v>17</v>
      </c>
      <c r="S21" s="1023">
        <f>'Nota Përfundimtare'!B22</f>
        <v>0</v>
      </c>
      <c r="T21" s="1024"/>
      <c r="U21" s="719" t="e">
        <f>'Nota Përfundimtare'!AE22</f>
        <v>#DIV/0!</v>
      </c>
      <c r="V21" s="146" t="e">
        <f t="shared" si="0"/>
        <v>#DIV/0!</v>
      </c>
    </row>
    <row r="22" spans="2:22" ht="13.5" customHeight="1" thickBot="1" x14ac:dyDescent="0.3">
      <c r="B22" s="1027"/>
      <c r="C22" s="142" t="s">
        <v>42</v>
      </c>
      <c r="D22" s="143">
        <f>D20+D21</f>
        <v>0</v>
      </c>
      <c r="E22" s="148" t="e">
        <f>(D22*100)/D7</f>
        <v>#DIV/0!</v>
      </c>
      <c r="F22" s="139"/>
      <c r="G22" s="1027"/>
      <c r="H22" s="142" t="s">
        <v>42</v>
      </c>
      <c r="I22" s="143">
        <f>I20+I21</f>
        <v>0</v>
      </c>
      <c r="J22" s="149" t="e">
        <f>(I22*100)/I7</f>
        <v>#DIV/0!</v>
      </c>
      <c r="K22" s="139"/>
      <c r="L22" s="139"/>
      <c r="M22" s="1027"/>
      <c r="N22" s="142" t="s">
        <v>42</v>
      </c>
      <c r="O22" s="143">
        <f>O20+O21</f>
        <v>0</v>
      </c>
      <c r="P22" s="149" t="e">
        <f>(O22*100)/O7</f>
        <v>#DIV/0!</v>
      </c>
      <c r="Q22" s="139"/>
      <c r="R22" s="145">
        <f>'Nota Përfundimtare'!A23</f>
        <v>18</v>
      </c>
      <c r="S22" s="1023">
        <f>'Nota Përfundimtare'!B23</f>
        <v>0</v>
      </c>
      <c r="T22" s="1024"/>
      <c r="U22" s="719" t="e">
        <f>'Nota Përfundimtare'!AE23</f>
        <v>#DIV/0!</v>
      </c>
      <c r="V22" s="146" t="e">
        <f t="shared" si="0"/>
        <v>#DIV/0!</v>
      </c>
    </row>
    <row r="23" spans="2:22" ht="15" customHeight="1" thickBot="1" x14ac:dyDescent="0.3">
      <c r="B23" s="1025" t="s">
        <v>25</v>
      </c>
      <c r="C23" s="142" t="s">
        <v>0</v>
      </c>
      <c r="D23" s="143">
        <f>D11+D14+D17+D20</f>
        <v>0</v>
      </c>
      <c r="E23" s="148" t="e">
        <f>(D23*100)/D7</f>
        <v>#DIV/0!</v>
      </c>
      <c r="F23" s="139"/>
      <c r="G23" s="1025" t="s">
        <v>25</v>
      </c>
      <c r="H23" s="142" t="s">
        <v>0</v>
      </c>
      <c r="I23" s="143">
        <f>I11+I14+I17+I20</f>
        <v>0</v>
      </c>
      <c r="J23" s="149" t="e">
        <f>(I23*100)/I7</f>
        <v>#DIV/0!</v>
      </c>
      <c r="K23" s="139"/>
      <c r="L23" s="139"/>
      <c r="M23" s="1025" t="s">
        <v>25</v>
      </c>
      <c r="N23" s="142" t="s">
        <v>0</v>
      </c>
      <c r="O23" s="143">
        <f>O11+O14+O17+O20</f>
        <v>0</v>
      </c>
      <c r="P23" s="149" t="e">
        <f>(O23*100)/O7</f>
        <v>#DIV/0!</v>
      </c>
      <c r="Q23" s="139"/>
      <c r="R23" s="145">
        <f>'Nota Përfundimtare'!A24</f>
        <v>19</v>
      </c>
      <c r="S23" s="1023">
        <f>'Nota Përfundimtare'!B24</f>
        <v>0</v>
      </c>
      <c r="T23" s="1024"/>
      <c r="U23" s="719" t="e">
        <f>'Nota Përfundimtare'!AE24</f>
        <v>#DIV/0!</v>
      </c>
      <c r="V23" s="146" t="e">
        <f t="shared" si="0"/>
        <v>#DIV/0!</v>
      </c>
    </row>
    <row r="24" spans="2:22" ht="13.5" customHeight="1" thickBot="1" x14ac:dyDescent="0.3">
      <c r="B24" s="1031"/>
      <c r="C24" s="142" t="s">
        <v>1</v>
      </c>
      <c r="D24" s="143">
        <f>D12+D15+D18+D21</f>
        <v>0</v>
      </c>
      <c r="E24" s="148" t="e">
        <f>(D24*100)/D7</f>
        <v>#DIV/0!</v>
      </c>
      <c r="F24" s="139"/>
      <c r="G24" s="1031"/>
      <c r="H24" s="142" t="s">
        <v>1</v>
      </c>
      <c r="I24" s="143">
        <f>I12+I15+I18+I21</f>
        <v>0</v>
      </c>
      <c r="J24" s="149" t="e">
        <f>(I24*100)/I7</f>
        <v>#DIV/0!</v>
      </c>
      <c r="K24" s="139"/>
      <c r="L24" s="139"/>
      <c r="M24" s="1031"/>
      <c r="N24" s="142" t="s">
        <v>1</v>
      </c>
      <c r="O24" s="143">
        <f>O12+O15+O18+O21</f>
        <v>0</v>
      </c>
      <c r="P24" s="149" t="e">
        <f>(O24*100)/O7</f>
        <v>#DIV/0!</v>
      </c>
      <c r="Q24" s="139"/>
      <c r="R24" s="145">
        <f>'Nota Përfundimtare'!A25</f>
        <v>20</v>
      </c>
      <c r="S24" s="1023">
        <f>'Nota Përfundimtare'!B25</f>
        <v>0</v>
      </c>
      <c r="T24" s="1024"/>
      <c r="U24" s="719" t="e">
        <f>'Nota Përfundimtare'!AE25</f>
        <v>#DIV/0!</v>
      </c>
      <c r="V24" s="146" t="e">
        <f t="shared" si="0"/>
        <v>#DIV/0!</v>
      </c>
    </row>
    <row r="25" spans="2:22" ht="14.25" customHeight="1" thickBot="1" x14ac:dyDescent="0.3">
      <c r="B25" s="1027"/>
      <c r="C25" s="142" t="s">
        <v>42</v>
      </c>
      <c r="D25" s="143">
        <f>D23+D24</f>
        <v>0</v>
      </c>
      <c r="E25" s="148" t="e">
        <f>(D25*100)/D7</f>
        <v>#DIV/0!</v>
      </c>
      <c r="F25" s="139"/>
      <c r="G25" s="1027"/>
      <c r="H25" s="142" t="s">
        <v>42</v>
      </c>
      <c r="I25" s="143">
        <f>I13+I16+I19+I22</f>
        <v>0</v>
      </c>
      <c r="J25" s="149" t="e">
        <f>(I25*100)/I7</f>
        <v>#DIV/0!</v>
      </c>
      <c r="K25" s="139"/>
      <c r="L25" s="139"/>
      <c r="M25" s="1027"/>
      <c r="N25" s="142" t="s">
        <v>42</v>
      </c>
      <c r="O25" s="143">
        <f>O13+O16+O19+O22</f>
        <v>0</v>
      </c>
      <c r="P25" s="149" t="e">
        <f>(O25*100)/O7</f>
        <v>#DIV/0!</v>
      </c>
      <c r="Q25" s="139"/>
      <c r="R25" s="145">
        <f>'Nota Përfundimtare'!A26</f>
        <v>21</v>
      </c>
      <c r="S25" s="1023">
        <f>'Nota Përfundimtare'!B26</f>
        <v>0</v>
      </c>
      <c r="T25" s="1024"/>
      <c r="U25" s="719" t="e">
        <f>'Nota Përfundimtare'!AE26</f>
        <v>#DIV/0!</v>
      </c>
      <c r="V25" s="146" t="e">
        <f t="shared" si="0"/>
        <v>#DIV/0!</v>
      </c>
    </row>
    <row r="26" spans="2:22" ht="15" customHeight="1" thickBot="1" x14ac:dyDescent="0.3">
      <c r="B26" s="1025" t="s">
        <v>44</v>
      </c>
      <c r="C26" s="142" t="s">
        <v>0</v>
      </c>
      <c r="D26" s="143">
        <f>COUNTIFS('Perioda 1'!D7:D46,"M",'Perioda 1'!AD7:AD46,"1")</f>
        <v>0</v>
      </c>
      <c r="E26" s="148" t="e">
        <f>(D26*100)/D7</f>
        <v>#DIV/0!</v>
      </c>
      <c r="F26" s="139"/>
      <c r="G26" s="1025" t="s">
        <v>44</v>
      </c>
      <c r="H26" s="142" t="s">
        <v>0</v>
      </c>
      <c r="I26" s="143">
        <f>COUNTIFS('Perioda 2'!D7:D46,"M",'Perioda 2'!AD7:AD46,"1")</f>
        <v>0</v>
      </c>
      <c r="J26" s="149" t="e">
        <f>(I26*100)/I7</f>
        <v>#DIV/0!</v>
      </c>
      <c r="K26" s="139"/>
      <c r="L26" s="139"/>
      <c r="M26" s="1025" t="s">
        <v>44</v>
      </c>
      <c r="N26" s="142" t="s">
        <v>0</v>
      </c>
      <c r="O26" s="143">
        <f>COUNTIFS('Nota Përfundimtare'!D6:D45,"M",'Nota Përfundimtare'!AF6:AF45,"1")</f>
        <v>0</v>
      </c>
      <c r="P26" s="149" t="e">
        <f>(O26*100)/O7</f>
        <v>#DIV/0!</v>
      </c>
      <c r="Q26" s="139"/>
      <c r="R26" s="145">
        <f>'Nota Përfundimtare'!A27</f>
        <v>22</v>
      </c>
      <c r="S26" s="1023">
        <f>'Nota Përfundimtare'!B27</f>
        <v>0</v>
      </c>
      <c r="T26" s="1024"/>
      <c r="U26" s="719" t="e">
        <f>'Nota Përfundimtare'!AE27</f>
        <v>#DIV/0!</v>
      </c>
      <c r="V26" s="146" t="e">
        <f t="shared" si="0"/>
        <v>#DIV/0!</v>
      </c>
    </row>
    <row r="27" spans="2:22" ht="15" customHeight="1" thickBot="1" x14ac:dyDescent="0.3">
      <c r="B27" s="1031"/>
      <c r="C27" s="142" t="s">
        <v>1</v>
      </c>
      <c r="D27" s="143">
        <f>COUNTIFS('Perioda 1'!D7:D46,"F",'Perioda 1'!AD7:AD46,"1")</f>
        <v>0</v>
      </c>
      <c r="E27" s="148" t="e">
        <f>(D27*100)/D7</f>
        <v>#DIV/0!</v>
      </c>
      <c r="F27" s="139"/>
      <c r="G27" s="1031"/>
      <c r="H27" s="142" t="s">
        <v>1</v>
      </c>
      <c r="I27" s="143">
        <f>COUNTIFS('Perioda 2'!D7:D46,"F",'Perioda 2'!AD7:AD46,"1")</f>
        <v>0</v>
      </c>
      <c r="J27" s="149" t="e">
        <f>(I27*100)/I7</f>
        <v>#DIV/0!</v>
      </c>
      <c r="K27" s="139"/>
      <c r="L27" s="139"/>
      <c r="M27" s="1031"/>
      <c r="N27" s="142" t="s">
        <v>1</v>
      </c>
      <c r="O27" s="143">
        <f>COUNTIFS('Nota Përfundimtare'!D6:D45,"F",'Nota Përfundimtare'!AF6:AF45,"1")</f>
        <v>0</v>
      </c>
      <c r="P27" s="149" t="e">
        <f>(O27*100)/O7</f>
        <v>#DIV/0!</v>
      </c>
      <c r="Q27" s="139"/>
      <c r="R27" s="145">
        <f>'Nota Përfundimtare'!A28</f>
        <v>23</v>
      </c>
      <c r="S27" s="1023">
        <f>'Nota Përfundimtare'!B28</f>
        <v>0</v>
      </c>
      <c r="T27" s="1024"/>
      <c r="U27" s="719" t="e">
        <f>'Nota Përfundimtare'!AE28</f>
        <v>#DIV/0!</v>
      </c>
      <c r="V27" s="146" t="e">
        <f t="shared" si="0"/>
        <v>#DIV/0!</v>
      </c>
    </row>
    <row r="28" spans="2:22" ht="13.5" customHeight="1" thickBot="1" x14ac:dyDescent="0.3">
      <c r="B28" s="1027"/>
      <c r="C28" s="142" t="s">
        <v>42</v>
      </c>
      <c r="D28" s="143">
        <f>D26+D27</f>
        <v>0</v>
      </c>
      <c r="E28" s="148" t="e">
        <f>(D28*100)/D7</f>
        <v>#DIV/0!</v>
      </c>
      <c r="F28" s="139"/>
      <c r="G28" s="1027"/>
      <c r="H28" s="142" t="s">
        <v>42</v>
      </c>
      <c r="I28" s="143">
        <f>I26+I27</f>
        <v>0</v>
      </c>
      <c r="J28" s="149" t="e">
        <f>(I28*100)/I7</f>
        <v>#DIV/0!</v>
      </c>
      <c r="K28" s="139"/>
      <c r="L28" s="139"/>
      <c r="M28" s="1027"/>
      <c r="N28" s="142" t="s">
        <v>42</v>
      </c>
      <c r="O28" s="143">
        <f>O26+O27</f>
        <v>0</v>
      </c>
      <c r="P28" s="149" t="e">
        <f>(O28*100)/O7</f>
        <v>#DIV/0!</v>
      </c>
      <c r="Q28" s="139"/>
      <c r="R28" s="145">
        <f>'Nota Përfundimtare'!A29</f>
        <v>24</v>
      </c>
      <c r="S28" s="1023">
        <f>'Nota Përfundimtare'!B29</f>
        <v>0</v>
      </c>
      <c r="T28" s="1024"/>
      <c r="U28" s="719" t="e">
        <f>'Nota Përfundimtare'!AE29</f>
        <v>#DIV/0!</v>
      </c>
      <c r="V28" s="146" t="e">
        <f t="shared" si="0"/>
        <v>#DIV/0!</v>
      </c>
    </row>
    <row r="29" spans="2:22" ht="13.5" customHeight="1" thickBot="1" x14ac:dyDescent="0.3">
      <c r="B29" s="1025" t="s">
        <v>50</v>
      </c>
      <c r="C29" s="142" t="s">
        <v>0</v>
      </c>
      <c r="D29" s="143">
        <f>COUNTIFS('Perioda 1'!D7:D46,"M",'Perioda 1'!AD7:AD46,"2")</f>
        <v>0</v>
      </c>
      <c r="E29" s="148" t="e">
        <f>(D29*100)/D7</f>
        <v>#DIV/0!</v>
      </c>
      <c r="F29" s="139"/>
      <c r="G29" s="1025" t="s">
        <v>50</v>
      </c>
      <c r="H29" s="142" t="s">
        <v>0</v>
      </c>
      <c r="I29" s="143">
        <f>COUNTIFS('Perioda 2'!D7:D46,"M",'Perioda 2'!AD7:AD46,"2")</f>
        <v>0</v>
      </c>
      <c r="J29" s="149" t="e">
        <f>(I29*100)/I7</f>
        <v>#DIV/0!</v>
      </c>
      <c r="K29" s="139"/>
      <c r="L29" s="139"/>
      <c r="M29" s="1025" t="s">
        <v>50</v>
      </c>
      <c r="N29" s="142" t="s">
        <v>0</v>
      </c>
      <c r="O29" s="143">
        <f>COUNTIFS('Nota Përfundimtare'!D6:D45,"M",'Nota Përfundimtare'!AF6:AF45,"2")</f>
        <v>0</v>
      </c>
      <c r="P29" s="149" t="e">
        <f>(O29*100)/O7</f>
        <v>#DIV/0!</v>
      </c>
      <c r="Q29" s="139"/>
      <c r="R29" s="145">
        <f>'Nota Përfundimtare'!A30</f>
        <v>25</v>
      </c>
      <c r="S29" s="1023">
        <f>'Nota Përfundimtare'!B30</f>
        <v>0</v>
      </c>
      <c r="T29" s="1024"/>
      <c r="U29" s="719" t="e">
        <f>'Nota Përfundimtare'!AE30</f>
        <v>#DIV/0!</v>
      </c>
      <c r="V29" s="146" t="e">
        <f t="shared" si="0"/>
        <v>#DIV/0!</v>
      </c>
    </row>
    <row r="30" spans="2:22" ht="13.5" customHeight="1" thickBot="1" x14ac:dyDescent="0.3">
      <c r="B30" s="1031"/>
      <c r="C30" s="142" t="s">
        <v>1</v>
      </c>
      <c r="D30" s="143">
        <f>COUNTIFS('Perioda 1'!D7:D46,"F",'Perioda 1'!AD7:AD46,"2")</f>
        <v>0</v>
      </c>
      <c r="E30" s="148" t="e">
        <f>(D30*100)/D7</f>
        <v>#DIV/0!</v>
      </c>
      <c r="F30" s="139"/>
      <c r="G30" s="1031"/>
      <c r="H30" s="142" t="s">
        <v>1</v>
      </c>
      <c r="I30" s="143">
        <f>COUNTIFS('Perioda 2'!D7:D46,"F",'Perioda 2'!AD7:AD46,"2")</f>
        <v>0</v>
      </c>
      <c r="J30" s="149" t="e">
        <f>(I30*100)/I7</f>
        <v>#DIV/0!</v>
      </c>
      <c r="K30" s="139"/>
      <c r="L30" s="139"/>
      <c r="M30" s="1031"/>
      <c r="N30" s="142" t="s">
        <v>1</v>
      </c>
      <c r="O30" s="143">
        <f>COUNTIFS('Nota Përfundimtare'!D6:D45,"F",'Nota Përfundimtare'!AF6:AF45,"2")</f>
        <v>0</v>
      </c>
      <c r="P30" s="149" t="e">
        <f>(O30*100)/O7</f>
        <v>#DIV/0!</v>
      </c>
      <c r="Q30" s="139"/>
      <c r="R30" s="145">
        <f>'Nota Përfundimtare'!A31</f>
        <v>26</v>
      </c>
      <c r="S30" s="1023">
        <f>'Nota Përfundimtare'!B31</f>
        <v>0</v>
      </c>
      <c r="T30" s="1024"/>
      <c r="U30" s="719" t="e">
        <f>'Nota Përfundimtare'!AE31</f>
        <v>#DIV/0!</v>
      </c>
      <c r="V30" s="146" t="e">
        <f t="shared" si="0"/>
        <v>#DIV/0!</v>
      </c>
    </row>
    <row r="31" spans="2:22" ht="12.75" customHeight="1" thickBot="1" x14ac:dyDescent="0.3">
      <c r="B31" s="1027"/>
      <c r="C31" s="142" t="s">
        <v>42</v>
      </c>
      <c r="D31" s="143">
        <f>D29+D30</f>
        <v>0</v>
      </c>
      <c r="E31" s="148" t="e">
        <f>(D31*100)/D7</f>
        <v>#DIV/0!</v>
      </c>
      <c r="F31" s="139"/>
      <c r="G31" s="1027"/>
      <c r="H31" s="142" t="s">
        <v>42</v>
      </c>
      <c r="I31" s="143">
        <f>I29+I30</f>
        <v>0</v>
      </c>
      <c r="J31" s="149" t="e">
        <f>(I31*100)/I7</f>
        <v>#DIV/0!</v>
      </c>
      <c r="K31" s="139"/>
      <c r="L31" s="139"/>
      <c r="M31" s="1027"/>
      <c r="N31" s="142" t="s">
        <v>42</v>
      </c>
      <c r="O31" s="143">
        <f>O29+O30</f>
        <v>0</v>
      </c>
      <c r="P31" s="149" t="e">
        <f>(O31*100)/O7</f>
        <v>#DIV/0!</v>
      </c>
      <c r="Q31" s="139"/>
      <c r="R31" s="145">
        <f>'Nota Përfundimtare'!A32</f>
        <v>27</v>
      </c>
      <c r="S31" s="1023">
        <f>'Nota Përfundimtare'!B32</f>
        <v>0</v>
      </c>
      <c r="T31" s="1024"/>
      <c r="U31" s="719" t="e">
        <f>'Nota Përfundimtare'!AE32</f>
        <v>#DIV/0!</v>
      </c>
      <c r="V31" s="146" t="e">
        <f t="shared" si="0"/>
        <v>#DIV/0!</v>
      </c>
    </row>
    <row r="32" spans="2:22" ht="15.75" customHeight="1" thickBot="1" x14ac:dyDescent="0.3">
      <c r="B32" s="1025" t="s">
        <v>166</v>
      </c>
      <c r="C32" s="142" t="s">
        <v>0</v>
      </c>
      <c r="D32" s="150">
        <f>COUNTIFS('Perioda 1'!D7:D46,"M",'Perioda 1'!AD7:AD46,"&gt;2")</f>
        <v>0</v>
      </c>
      <c r="E32" s="148" t="e">
        <f>(D32*100)/D7</f>
        <v>#DIV/0!</v>
      </c>
      <c r="F32" s="139"/>
      <c r="G32" s="1025" t="s">
        <v>167</v>
      </c>
      <c r="H32" s="142" t="s">
        <v>0</v>
      </c>
      <c r="I32" s="150">
        <f>COUNTIFS('Perioda 2'!D7:D46,"M",'Perioda 2'!AD7:AD46,"&gt;2")</f>
        <v>0</v>
      </c>
      <c r="J32" s="149" t="e">
        <f>(I32*100)/I7</f>
        <v>#DIV/0!</v>
      </c>
      <c r="K32" s="139"/>
      <c r="L32" s="139"/>
      <c r="M32" s="1025" t="s">
        <v>167</v>
      </c>
      <c r="N32" s="142" t="s">
        <v>0</v>
      </c>
      <c r="O32" s="150">
        <f>COUNTIFS('Nota Përfundimtare'!D6:D45,"M",'Nota Përfundimtare'!AF6:AF45,"&gt;2")</f>
        <v>0</v>
      </c>
      <c r="P32" s="149" t="e">
        <f>(O32*100)/O7</f>
        <v>#DIV/0!</v>
      </c>
      <c r="Q32" s="139"/>
      <c r="R32" s="145">
        <f>'Nota Përfundimtare'!A33</f>
        <v>28</v>
      </c>
      <c r="S32" s="1023">
        <f>'Nota Përfundimtare'!B33</f>
        <v>0</v>
      </c>
      <c r="T32" s="1024"/>
      <c r="U32" s="719" t="e">
        <f>'Nota Përfundimtare'!AE33</f>
        <v>#DIV/0!</v>
      </c>
      <c r="V32" s="146" t="e">
        <f t="shared" si="0"/>
        <v>#DIV/0!</v>
      </c>
    </row>
    <row r="33" spans="2:22" ht="13.5" customHeight="1" thickBot="1" x14ac:dyDescent="0.3">
      <c r="B33" s="1031"/>
      <c r="C33" s="142" t="s">
        <v>1</v>
      </c>
      <c r="D33" s="150">
        <f>COUNTIFS('Perioda 1'!D7:D46,"F",'Perioda 1'!AD7:AD46,"&gt;2")</f>
        <v>0</v>
      </c>
      <c r="E33" s="148" t="e">
        <f>(D33*100)/D7</f>
        <v>#DIV/0!</v>
      </c>
      <c r="F33" s="139"/>
      <c r="G33" s="1026"/>
      <c r="H33" s="142" t="s">
        <v>1</v>
      </c>
      <c r="I33" s="150">
        <f>COUNTIFS('Perioda 2'!D7:D46,"F",'Perioda 2'!AD7:AD46,"&gt;2")</f>
        <v>0</v>
      </c>
      <c r="J33" s="149" t="e">
        <f>(I33*100)/I7</f>
        <v>#DIV/0!</v>
      </c>
      <c r="K33" s="139"/>
      <c r="L33" s="139"/>
      <c r="M33" s="1026"/>
      <c r="N33" s="142" t="s">
        <v>1</v>
      </c>
      <c r="O33" s="150">
        <f>COUNTIFS('Nota Përfundimtare'!D6:D45,"F",'Nota Përfundimtare'!AF6:AF45,"&gt;2")</f>
        <v>0</v>
      </c>
      <c r="P33" s="149" t="e">
        <f>(O33*100)/O7</f>
        <v>#DIV/0!</v>
      </c>
      <c r="Q33" s="139"/>
      <c r="R33" s="145">
        <f>'Nota Përfundimtare'!A34</f>
        <v>29</v>
      </c>
      <c r="S33" s="1023">
        <f>'Nota Përfundimtare'!B34</f>
        <v>0</v>
      </c>
      <c r="T33" s="1024"/>
      <c r="U33" s="719" t="e">
        <f>'Nota Përfundimtare'!AE34</f>
        <v>#DIV/0!</v>
      </c>
      <c r="V33" s="146" t="e">
        <f t="shared" si="0"/>
        <v>#DIV/0!</v>
      </c>
    </row>
    <row r="34" spans="2:22" ht="13.5" customHeight="1" thickBot="1" x14ac:dyDescent="0.3">
      <c r="B34" s="1027"/>
      <c r="C34" s="142" t="s">
        <v>42</v>
      </c>
      <c r="D34" s="150">
        <f>D32+D33</f>
        <v>0</v>
      </c>
      <c r="E34" s="148" t="e">
        <f>(D34*100)/D7</f>
        <v>#DIV/0!</v>
      </c>
      <c r="F34" s="139"/>
      <c r="G34" s="1027"/>
      <c r="H34" s="142" t="s">
        <v>42</v>
      </c>
      <c r="I34" s="150">
        <f>I32+I33</f>
        <v>0</v>
      </c>
      <c r="J34" s="149" t="e">
        <f>(I34*100)/I7</f>
        <v>#DIV/0!</v>
      </c>
      <c r="K34" s="139"/>
      <c r="L34" s="139"/>
      <c r="M34" s="1027"/>
      <c r="N34" s="142" t="s">
        <v>45</v>
      </c>
      <c r="O34" s="143">
        <f>O32+O33</f>
        <v>0</v>
      </c>
      <c r="P34" s="149" t="e">
        <f>(O34*100)/O7</f>
        <v>#DIV/0!</v>
      </c>
      <c r="Q34" s="139"/>
      <c r="R34" s="145">
        <f>'Nota Përfundimtare'!A35</f>
        <v>30</v>
      </c>
      <c r="S34" s="1023">
        <f>'Nota Përfundimtare'!B35</f>
        <v>0</v>
      </c>
      <c r="T34" s="1024"/>
      <c r="U34" s="719" t="e">
        <f>'Nota Përfundimtare'!AE35</f>
        <v>#DIV/0!</v>
      </c>
      <c r="V34" s="146" t="e">
        <f t="shared" si="0"/>
        <v>#DIV/0!</v>
      </c>
    </row>
    <row r="35" spans="2:22" ht="13.5" customHeight="1" thickBot="1" x14ac:dyDescent="0.3">
      <c r="B35" s="1025" t="s">
        <v>46</v>
      </c>
      <c r="C35" s="142" t="s">
        <v>0</v>
      </c>
      <c r="D35" s="143">
        <f>D26+D29+D32</f>
        <v>0</v>
      </c>
      <c r="E35" s="148" t="e">
        <f>(D35*100)/D7</f>
        <v>#DIV/0!</v>
      </c>
      <c r="F35" s="139"/>
      <c r="G35" s="1025" t="s">
        <v>46</v>
      </c>
      <c r="H35" s="142" t="s">
        <v>0</v>
      </c>
      <c r="I35" s="143">
        <f>I26+I29+I32</f>
        <v>0</v>
      </c>
      <c r="J35" s="149" t="e">
        <f>(I35*100)/I7</f>
        <v>#DIV/0!</v>
      </c>
      <c r="K35" s="139"/>
      <c r="L35" s="139"/>
      <c r="M35" s="1025" t="s">
        <v>46</v>
      </c>
      <c r="N35" s="142" t="s">
        <v>0</v>
      </c>
      <c r="O35" s="143">
        <f>O26+O29+O32</f>
        <v>0</v>
      </c>
      <c r="P35" s="149" t="e">
        <f>(O35*100)/O7</f>
        <v>#DIV/0!</v>
      </c>
      <c r="Q35" s="139"/>
      <c r="R35" s="145">
        <f>'Nota Përfundimtare'!A36</f>
        <v>31</v>
      </c>
      <c r="S35" s="1023">
        <f>'Nota Përfundimtare'!B36</f>
        <v>0</v>
      </c>
      <c r="T35" s="1024"/>
      <c r="U35" s="719" t="e">
        <f>'Nota Përfundimtare'!AE36</f>
        <v>#DIV/0!</v>
      </c>
      <c r="V35" s="146" t="e">
        <f t="shared" si="0"/>
        <v>#DIV/0!</v>
      </c>
    </row>
    <row r="36" spans="2:22" ht="13.5" customHeight="1" thickBot="1" x14ac:dyDescent="0.3">
      <c r="B36" s="1031"/>
      <c r="C36" s="142" t="s">
        <v>1</v>
      </c>
      <c r="D36" s="143">
        <f>D27+D30+D33</f>
        <v>0</v>
      </c>
      <c r="E36" s="148" t="e">
        <f>(D36*100)/D7</f>
        <v>#DIV/0!</v>
      </c>
      <c r="F36" s="139"/>
      <c r="G36" s="1031"/>
      <c r="H36" s="142" t="s">
        <v>1</v>
      </c>
      <c r="I36" s="143">
        <f>I27+I30+I33</f>
        <v>0</v>
      </c>
      <c r="J36" s="149" t="e">
        <f>(I36*100)/I7</f>
        <v>#DIV/0!</v>
      </c>
      <c r="K36" s="139"/>
      <c r="L36" s="139"/>
      <c r="M36" s="1031"/>
      <c r="N36" s="142" t="s">
        <v>1</v>
      </c>
      <c r="O36" s="143">
        <f>O27+O30+O33</f>
        <v>0</v>
      </c>
      <c r="P36" s="149" t="e">
        <f>(O36*100)/O7</f>
        <v>#DIV/0!</v>
      </c>
      <c r="Q36" s="139"/>
      <c r="R36" s="145">
        <f>'Nota Përfundimtare'!A37</f>
        <v>32</v>
      </c>
      <c r="S36" s="1023">
        <f>'Nota Përfundimtare'!B37</f>
        <v>0</v>
      </c>
      <c r="T36" s="1024"/>
      <c r="U36" s="719" t="e">
        <f>'Nota Përfundimtare'!AE37</f>
        <v>#DIV/0!</v>
      </c>
      <c r="V36" s="146" t="e">
        <f t="shared" si="0"/>
        <v>#DIV/0!</v>
      </c>
    </row>
    <row r="37" spans="2:22" ht="13.5" customHeight="1" thickBot="1" x14ac:dyDescent="0.3">
      <c r="B37" s="1027"/>
      <c r="C37" s="142" t="s">
        <v>42</v>
      </c>
      <c r="D37" s="143">
        <f>D35+D36</f>
        <v>0</v>
      </c>
      <c r="E37" s="148" t="e">
        <f>(D37*100)/D7</f>
        <v>#DIV/0!</v>
      </c>
      <c r="F37" s="139"/>
      <c r="G37" s="1027"/>
      <c r="H37" s="142" t="s">
        <v>42</v>
      </c>
      <c r="I37" s="143">
        <f>I35+I36</f>
        <v>0</v>
      </c>
      <c r="J37" s="149" t="e">
        <f>(I37*100)/I7</f>
        <v>#DIV/0!</v>
      </c>
      <c r="K37" s="139"/>
      <c r="L37" s="139"/>
      <c r="M37" s="1027"/>
      <c r="N37" s="142" t="s">
        <v>42</v>
      </c>
      <c r="O37" s="143">
        <f>O35+O36</f>
        <v>0</v>
      </c>
      <c r="P37" s="149" t="e">
        <f>(O37*100)/O7</f>
        <v>#DIV/0!</v>
      </c>
      <c r="Q37" s="139"/>
      <c r="R37" s="145">
        <f>'Nota Përfundimtare'!A38</f>
        <v>33</v>
      </c>
      <c r="S37" s="1023">
        <f>'Nota Përfundimtare'!B38</f>
        <v>0</v>
      </c>
      <c r="T37" s="1024"/>
      <c r="U37" s="719" t="e">
        <f>'Nota Përfundimtare'!AE38</f>
        <v>#DIV/0!</v>
      </c>
      <c r="V37" s="146" t="e">
        <f t="shared" si="0"/>
        <v>#DIV/0!</v>
      </c>
    </row>
    <row r="38" spans="2:22" ht="14.25" customHeight="1" thickBot="1" x14ac:dyDescent="0.3">
      <c r="B38" s="1025" t="s">
        <v>47</v>
      </c>
      <c r="C38" s="142" t="s">
        <v>0</v>
      </c>
      <c r="D38" s="143">
        <f>COUNTIFS('Perioda 1'!D7:D46,"M",'Perioda 1'!AC7:AC46,"0.0")</f>
        <v>0</v>
      </c>
      <c r="E38" s="148" t="e">
        <f>(D38*100)/D7</f>
        <v>#DIV/0!</v>
      </c>
      <c r="F38" s="139"/>
      <c r="G38" s="1025" t="s">
        <v>47</v>
      </c>
      <c r="H38" s="142" t="s">
        <v>0</v>
      </c>
      <c r="I38" s="143">
        <f>COUNTIFS('Perioda 2'!D7:D46,"M",'Perioda 2'!AC7:AC46,"0.0")</f>
        <v>0</v>
      </c>
      <c r="J38" s="149" t="e">
        <f>(I38*100)/I7</f>
        <v>#DIV/0!</v>
      </c>
      <c r="K38" s="139"/>
      <c r="L38" s="139"/>
      <c r="M38" s="1025" t="s">
        <v>47</v>
      </c>
      <c r="N38" s="142" t="s">
        <v>0</v>
      </c>
      <c r="O38" s="143">
        <f>COUNTIFS('Nota Përfundimtare'!D6:D45,"M",'Nota Përfundimtare'!AE6:AE45,"0.0")</f>
        <v>0</v>
      </c>
      <c r="P38" s="149" t="e">
        <f>(O38*100)/O7</f>
        <v>#DIV/0!</v>
      </c>
      <c r="Q38" s="139"/>
      <c r="R38" s="145">
        <f>'Nota Përfundimtare'!A39</f>
        <v>34</v>
      </c>
      <c r="S38" s="1023">
        <f>'Nota Përfundimtare'!B39</f>
        <v>0</v>
      </c>
      <c r="T38" s="1024"/>
      <c r="U38" s="719" t="e">
        <f>'Nota Përfundimtare'!AE39</f>
        <v>#DIV/0!</v>
      </c>
      <c r="V38" s="146" t="e">
        <f t="shared" si="0"/>
        <v>#DIV/0!</v>
      </c>
    </row>
    <row r="39" spans="2:22" ht="13.5" customHeight="1" thickBot="1" x14ac:dyDescent="0.3">
      <c r="B39" s="1031"/>
      <c r="C39" s="142" t="s">
        <v>1</v>
      </c>
      <c r="D39" s="143">
        <f>COUNTIFS('Perioda 1'!D7:D46,"F",'Perioda 1'!AC7:AC46,"0.0")</f>
        <v>0</v>
      </c>
      <c r="E39" s="148" t="e">
        <f>(D39*100)/D7</f>
        <v>#DIV/0!</v>
      </c>
      <c r="F39" s="139"/>
      <c r="G39" s="1031"/>
      <c r="H39" s="142" t="s">
        <v>1</v>
      </c>
      <c r="I39" s="143">
        <f>COUNTIFS('Perioda 2'!D7:D46,"F",'Perioda 2'!AC7:AC46,"0.0")</f>
        <v>0</v>
      </c>
      <c r="J39" s="149" t="e">
        <f>(I39*100)/I7</f>
        <v>#DIV/0!</v>
      </c>
      <c r="K39" s="139"/>
      <c r="L39" s="139"/>
      <c r="M39" s="1031"/>
      <c r="N39" s="142" t="s">
        <v>1</v>
      </c>
      <c r="O39" s="143">
        <f>COUNTIFS('Nota Përfundimtare'!D6:D45,"F",'Nota Përfundimtare'!AE6:AE45,"0.0")</f>
        <v>0</v>
      </c>
      <c r="P39" s="149" t="e">
        <f>(O39*100)/O7</f>
        <v>#DIV/0!</v>
      </c>
      <c r="Q39" s="139"/>
      <c r="R39" s="145">
        <f>'Nota Përfundimtare'!A40</f>
        <v>35</v>
      </c>
      <c r="S39" s="1023">
        <f>'Nota Përfundimtare'!B40</f>
        <v>0</v>
      </c>
      <c r="T39" s="1024"/>
      <c r="U39" s="719" t="e">
        <f>'Nota Përfundimtare'!AE40</f>
        <v>#DIV/0!</v>
      </c>
      <c r="V39" s="146" t="e">
        <f t="shared" si="0"/>
        <v>#DIV/0!</v>
      </c>
    </row>
    <row r="40" spans="2:22" ht="14.25" customHeight="1" thickBot="1" x14ac:dyDescent="0.3">
      <c r="B40" s="1027"/>
      <c r="C40" s="142" t="s">
        <v>42</v>
      </c>
      <c r="D40" s="143">
        <f>D38+D39</f>
        <v>0</v>
      </c>
      <c r="E40" s="148" t="e">
        <f>(D40*100)/D7</f>
        <v>#DIV/0!</v>
      </c>
      <c r="F40" s="139"/>
      <c r="G40" s="1027"/>
      <c r="H40" s="142" t="s">
        <v>42</v>
      </c>
      <c r="I40" s="143">
        <f>I38+I39</f>
        <v>0</v>
      </c>
      <c r="J40" s="149" t="e">
        <f>(I40*100)/I7</f>
        <v>#DIV/0!</v>
      </c>
      <c r="K40" s="139"/>
      <c r="L40" s="139"/>
      <c r="M40" s="1027"/>
      <c r="N40" s="142" t="s">
        <v>42</v>
      </c>
      <c r="O40" s="143">
        <f>O38+O39</f>
        <v>0</v>
      </c>
      <c r="P40" s="149" t="e">
        <f>(O40*100)/O7</f>
        <v>#DIV/0!</v>
      </c>
      <c r="Q40" s="139"/>
      <c r="R40" s="145">
        <f>'Nota Përfundimtare'!A41</f>
        <v>36</v>
      </c>
      <c r="S40" s="1023">
        <f>'Nota Përfundimtare'!B41</f>
        <v>0</v>
      </c>
      <c r="T40" s="1024"/>
      <c r="U40" s="719" t="e">
        <f>'Nota Përfundimtare'!AE41</f>
        <v>#DIV/0!</v>
      </c>
      <c r="V40" s="146" t="e">
        <f t="shared" si="0"/>
        <v>#DIV/0!</v>
      </c>
    </row>
    <row r="41" spans="2:22" ht="14.25" customHeight="1" thickBot="1" x14ac:dyDescent="0.3">
      <c r="R41" s="145">
        <f>'Nota Përfundimtare'!A42</f>
        <v>37</v>
      </c>
      <c r="S41" s="1023">
        <f>'Nota Përfundimtare'!B42</f>
        <v>0</v>
      </c>
      <c r="T41" s="1024"/>
      <c r="U41" s="719" t="e">
        <f>'Nota Përfundimtare'!AE42</f>
        <v>#DIV/0!</v>
      </c>
      <c r="V41" s="146" t="e">
        <f t="shared" si="0"/>
        <v>#DIV/0!</v>
      </c>
    </row>
    <row r="42" spans="2:22" ht="14.25" customHeight="1" thickBot="1" x14ac:dyDescent="0.3">
      <c r="R42" s="145">
        <f>'Nota Përfundimtare'!A43</f>
        <v>38</v>
      </c>
      <c r="S42" s="1023">
        <f>'Nota Përfundimtare'!B43</f>
        <v>0</v>
      </c>
      <c r="T42" s="1024"/>
      <c r="U42" s="719" t="e">
        <f>'Nota Përfundimtare'!AE43</f>
        <v>#DIV/0!</v>
      </c>
      <c r="V42" s="146" t="e">
        <f t="shared" si="0"/>
        <v>#DIV/0!</v>
      </c>
    </row>
    <row r="43" spans="2:22" ht="14.25" customHeight="1" thickBot="1" x14ac:dyDescent="0.3">
      <c r="R43" s="145">
        <f>'Nota Përfundimtare'!A44</f>
        <v>39</v>
      </c>
      <c r="S43" s="1023">
        <f>'Nota Përfundimtare'!B44</f>
        <v>0</v>
      </c>
      <c r="T43" s="1024"/>
      <c r="U43" s="719" t="e">
        <f>'Nota Përfundimtare'!AE44</f>
        <v>#DIV/0!</v>
      </c>
      <c r="V43" s="146" t="e">
        <f t="shared" si="0"/>
        <v>#DIV/0!</v>
      </c>
    </row>
    <row r="44" spans="2:22" ht="14.25" customHeight="1" thickBot="1" x14ac:dyDescent="0.3">
      <c r="R44" s="145">
        <f>'Nota Përfundimtare'!A45</f>
        <v>40</v>
      </c>
      <c r="S44" s="1023">
        <f>'Nota Përfundimtare'!B45</f>
        <v>0</v>
      </c>
      <c r="T44" s="1024"/>
      <c r="U44" s="719" t="e">
        <f>'Nota Përfundimtare'!AE45</f>
        <v>#DIV/0!</v>
      </c>
      <c r="V44" s="146" t="e">
        <f t="shared" si="0"/>
        <v>#DIV/0!</v>
      </c>
    </row>
    <row r="45" spans="2:22" ht="12" customHeight="1" x14ac:dyDescent="0.25"/>
    <row r="47" spans="2:22" ht="15" customHeight="1" x14ac:dyDescent="0.25"/>
    <row r="49" hidden="1" x14ac:dyDescent="0.25"/>
  </sheetData>
  <sheetProtection algorithmName="SHA-512" hashValue="ZcLQtk96YLwjeqaVva2VqC2pXROIBwCewNb4V3/LrM3gVB9cGHSSKD3oQZjMTL9om9sUrJUmDAaHqTT+wUZECw==" saltValue="klYl30yEIKYVLHBZyOI24Q==" spinCount="100000" sheet="1" objects="1" scenarios="1"/>
  <mergeCells count="94">
    <mergeCell ref="B3:E3"/>
    <mergeCell ref="G3:J3"/>
    <mergeCell ref="M3:P3"/>
    <mergeCell ref="K3:L3"/>
    <mergeCell ref="G23:G25"/>
    <mergeCell ref="M23:M25"/>
    <mergeCell ref="G20:G22"/>
    <mergeCell ref="M20:M22"/>
    <mergeCell ref="G8:G10"/>
    <mergeCell ref="G4:J4"/>
    <mergeCell ref="M4:P4"/>
    <mergeCell ref="B14:B16"/>
    <mergeCell ref="B17:B19"/>
    <mergeCell ref="G17:G19"/>
    <mergeCell ref="M17:M19"/>
    <mergeCell ref="G14:G16"/>
    <mergeCell ref="G26:G28"/>
    <mergeCell ref="M26:M28"/>
    <mergeCell ref="B29:B31"/>
    <mergeCell ref="B35:B37"/>
    <mergeCell ref="B38:B40"/>
    <mergeCell ref="G38:G40"/>
    <mergeCell ref="M38:M40"/>
    <mergeCell ref="G35:G37"/>
    <mergeCell ref="M35:M37"/>
    <mergeCell ref="B32:B34"/>
    <mergeCell ref="G29:G31"/>
    <mergeCell ref="M29:M31"/>
    <mergeCell ref="M14:M16"/>
    <mergeCell ref="B5:B7"/>
    <mergeCell ref="B8:B10"/>
    <mergeCell ref="B4:E4"/>
    <mergeCell ref="B20:B22"/>
    <mergeCell ref="B23:B25"/>
    <mergeCell ref="B26:B28"/>
    <mergeCell ref="R2:V2"/>
    <mergeCell ref="B11:B13"/>
    <mergeCell ref="M5:M7"/>
    <mergeCell ref="E5:E10"/>
    <mergeCell ref="J5:J10"/>
    <mergeCell ref="P5:P10"/>
    <mergeCell ref="G11:G13"/>
    <mergeCell ref="M11:M13"/>
    <mergeCell ref="M8:M10"/>
    <mergeCell ref="G5:G7"/>
    <mergeCell ref="B2:E2"/>
    <mergeCell ref="G2:J2"/>
    <mergeCell ref="M2:P2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6:T26"/>
    <mergeCell ref="S27:T27"/>
    <mergeCell ref="S28:T28"/>
    <mergeCell ref="S35:T35"/>
    <mergeCell ref="S29:T29"/>
    <mergeCell ref="S30:T30"/>
    <mergeCell ref="S31:T31"/>
    <mergeCell ref="S32:T32"/>
    <mergeCell ref="S33:T33"/>
    <mergeCell ref="B1:V1"/>
    <mergeCell ref="K2:L2"/>
    <mergeCell ref="S42:T42"/>
    <mergeCell ref="S43:T43"/>
    <mergeCell ref="S44:T44"/>
    <mergeCell ref="G32:G34"/>
    <mergeCell ref="M32:M34"/>
    <mergeCell ref="R3:V3"/>
    <mergeCell ref="S41:T41"/>
    <mergeCell ref="S36:T36"/>
    <mergeCell ref="S37:T37"/>
    <mergeCell ref="S38:T38"/>
    <mergeCell ref="S39:T39"/>
    <mergeCell ref="S40:T40"/>
    <mergeCell ref="S34:T34"/>
    <mergeCell ref="S25:T25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Emrat</vt:lpstr>
      <vt:lpstr>Ditari</vt:lpstr>
      <vt:lpstr>Perioda 1</vt:lpstr>
      <vt:lpstr>Statistika 1</vt:lpstr>
      <vt:lpstr>Perioda 2</vt:lpstr>
      <vt:lpstr>Statistika 2</vt:lpstr>
      <vt:lpstr>Nota Përfundimtare</vt:lpstr>
      <vt:lpstr>Statistika Përfundimtare</vt:lpstr>
      <vt:lpstr>Raporti</vt:lpstr>
      <vt:lpstr>Raporti administrativ</vt:lpstr>
      <vt:lpstr>Pasqyra I</vt:lpstr>
      <vt:lpstr>Pasqyra II</vt:lpstr>
      <vt:lpstr>Pasqyra III</vt:lpstr>
      <vt:lpstr>Planifikimi i orëve</vt:lpstr>
      <vt:lpstr>Mungesat</vt:lpstr>
      <vt:lpstr>Shpjegime</vt:lpstr>
      <vt:lpstr>Shpjegime!OLE_LINK1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Skenda</cp:lastModifiedBy>
  <cp:lastPrinted>2022-11-20T12:38:02Z</cp:lastPrinted>
  <dcterms:created xsi:type="dcterms:W3CDTF">2019-07-04T17:17:51Z</dcterms:created>
  <dcterms:modified xsi:type="dcterms:W3CDTF">2023-07-01T11:44:33Z</dcterms:modified>
</cp:coreProperties>
</file>